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autoCompressPictures="0"/>
  <bookViews>
    <workbookView xWindow="-120" yWindow="-120" windowWidth="29040" windowHeight="15840" tabRatio="724"/>
  </bookViews>
  <sheets>
    <sheet name="Deviz_general S1" sheetId="1" r:id="rId1"/>
    <sheet name="DOB1" sheetId="12" r:id="rId2"/>
    <sheet name="DOB2" sheetId="13" r:id="rId3"/>
    <sheet name="DOB3" sheetId="14" r:id="rId4"/>
    <sheet name="DOB4" sheetId="16" r:id="rId5"/>
    <sheet name="lucru" sheetId="15" r:id="rId6"/>
    <sheet name="Indicatori_TE" sheetId="8" state="hidden" r:id="rId7"/>
  </sheets>
  <definedNames>
    <definedName name="eu">#REF!</definedName>
    <definedName name="_xlnm.Print_Area" localSheetId="0">'Deviz_general S1'!$A$1:$E$110</definedName>
    <definedName name="_xlnm.Print_Area" localSheetId="1">'DOB1'!$A$1:$E$42</definedName>
    <definedName name="_xlnm.Print_Area" localSheetId="2">'DOB2'!$A$1:$E$38</definedName>
    <definedName name="_xlnm.Print_Area" localSheetId="3">'DOB3'!$A$1:$E$38</definedName>
    <definedName name="_xlnm.Print_Area" localSheetId="4">'DOB4'!$A$1:$E$38</definedName>
    <definedName name="_xlnm.Print_Area" localSheetId="6">Indicatori_TE!$A$1:$G$41</definedName>
    <definedName name="tva">#REF!</definedName>
  </definedNames>
  <calcPr calcId="125725"/>
</workbook>
</file>

<file path=xl/calcChain.xml><?xml version="1.0" encoding="utf-8"?>
<calcChain xmlns="http://schemas.openxmlformats.org/spreadsheetml/2006/main">
  <c r="D74" i="1"/>
  <c r="E69"/>
  <c r="D92"/>
  <c r="D91"/>
  <c r="D71"/>
  <c r="D70"/>
  <c r="D69"/>
  <c r="G77"/>
  <c r="H70"/>
  <c r="H71"/>
  <c r="H69"/>
  <c r="C77" l="1"/>
  <c r="E71"/>
  <c r="E70"/>
  <c r="D80"/>
  <c r="C17"/>
  <c r="C16" i="12" l="1"/>
  <c r="C21"/>
  <c r="C20" l="1"/>
  <c r="C19"/>
  <c r="C18"/>
  <c r="C29" i="16"/>
  <c r="C29" i="14"/>
  <c r="C91" i="12"/>
  <c r="C91" i="13"/>
  <c r="C91" i="14"/>
  <c r="C91" i="16"/>
  <c r="C91" i="1"/>
  <c r="C75"/>
  <c r="D75" s="1"/>
  <c r="D73" s="1"/>
  <c r="C26" i="12"/>
  <c r="D30"/>
  <c r="E30" s="1"/>
  <c r="D77" i="1" l="1"/>
  <c r="E74"/>
  <c r="E75"/>
  <c r="E73" l="1"/>
  <c r="E77" s="1"/>
  <c r="D29" i="12"/>
  <c r="E29" s="1"/>
  <c r="D28"/>
  <c r="E28" s="1"/>
  <c r="D27"/>
  <c r="E27" s="1"/>
  <c r="E24"/>
  <c r="D20" i="13"/>
  <c r="E20" s="1"/>
  <c r="D19"/>
  <c r="E19" s="1"/>
  <c r="D18"/>
  <c r="E18" s="1"/>
  <c r="C28" i="16"/>
  <c r="E23"/>
  <c r="D23"/>
  <c r="C23"/>
  <c r="D17"/>
  <c r="E17" s="1"/>
  <c r="E16" s="1"/>
  <c r="E21" s="1"/>
  <c r="E29" s="1"/>
  <c r="C16"/>
  <c r="C21" s="1"/>
  <c r="D26" i="12" l="1"/>
  <c r="E26" s="1"/>
  <c r="D16" i="16"/>
  <c r="D21" s="1"/>
  <c r="D29" s="1"/>
  <c r="D10" i="15" l="1"/>
  <c r="D8"/>
  <c r="F7"/>
  <c r="E7"/>
  <c r="E8" s="1"/>
  <c r="E6"/>
  <c r="F6" s="1"/>
  <c r="E5"/>
  <c r="F5" s="1"/>
  <c r="D20" i="12"/>
  <c r="D19"/>
  <c r="E19" s="1"/>
  <c r="D18"/>
  <c r="E18" s="1"/>
  <c r="D17"/>
  <c r="E17" s="1"/>
  <c r="D17" i="14"/>
  <c r="E17" s="1"/>
  <c r="C16" i="13"/>
  <c r="D16" s="1"/>
  <c r="F8" i="15" l="1"/>
  <c r="D16" i="12"/>
  <c r="E20"/>
  <c r="E16" s="1"/>
  <c r="D16" i="14" l="1"/>
  <c r="D21" s="1"/>
  <c r="E16"/>
  <c r="E21" s="1"/>
  <c r="C23"/>
  <c r="D23"/>
  <c r="E23"/>
  <c r="C28"/>
  <c r="E16" i="13"/>
  <c r="E21" s="1"/>
  <c r="C21"/>
  <c r="C29" s="1"/>
  <c r="D21"/>
  <c r="C23"/>
  <c r="D23"/>
  <c r="E23"/>
  <c r="C28"/>
  <c r="E21" i="12"/>
  <c r="D21"/>
  <c r="C23"/>
  <c r="D23"/>
  <c r="C32"/>
  <c r="E32" s="1"/>
  <c r="E23" l="1"/>
  <c r="E33" s="1"/>
  <c r="C33"/>
  <c r="D33"/>
  <c r="E29" i="14"/>
  <c r="D29"/>
  <c r="D29" i="13"/>
  <c r="E29"/>
  <c r="C18" i="1"/>
  <c r="C100" s="1"/>
  <c r="C54" l="1"/>
  <c r="C50" s="1"/>
  <c r="C31"/>
  <c r="E90"/>
  <c r="C62"/>
  <c r="C61" s="1"/>
  <c r="C58"/>
  <c r="D58" s="1"/>
  <c r="E92"/>
  <c r="E16"/>
  <c r="E17"/>
  <c r="D14"/>
  <c r="D15"/>
  <c r="E15" s="1"/>
  <c r="D25"/>
  <c r="E25" s="1"/>
  <c r="D21"/>
  <c r="E21" s="1"/>
  <c r="D22"/>
  <c r="E22" s="1"/>
  <c r="D23"/>
  <c r="E23" s="1"/>
  <c r="D24"/>
  <c r="E24" s="1"/>
  <c r="D26"/>
  <c r="E26" s="1"/>
  <c r="D27"/>
  <c r="E27" s="1"/>
  <c r="D28"/>
  <c r="E28" s="1"/>
  <c r="D29"/>
  <c r="E29" s="1"/>
  <c r="D30"/>
  <c r="E30" s="1"/>
  <c r="D35"/>
  <c r="E35" s="1"/>
  <c r="D36"/>
  <c r="E36" s="1"/>
  <c r="D37"/>
  <c r="E37" s="1"/>
  <c r="D41"/>
  <c r="E41" s="1"/>
  <c r="D47"/>
  <c r="E47" s="1"/>
  <c r="D39"/>
  <c r="E39" s="1"/>
  <c r="D40"/>
  <c r="E40" s="1"/>
  <c r="D42"/>
  <c r="E42" s="1"/>
  <c r="D43"/>
  <c r="E43" s="1"/>
  <c r="D44"/>
  <c r="E44" s="1"/>
  <c r="D45"/>
  <c r="E45" s="1"/>
  <c r="D46"/>
  <c r="E46" s="1"/>
  <c r="D48"/>
  <c r="E48" s="1"/>
  <c r="D49"/>
  <c r="E49" s="1"/>
  <c r="D53"/>
  <c r="E53" s="1"/>
  <c r="D55"/>
  <c r="E55" s="1"/>
  <c r="D56"/>
  <c r="E56" s="1"/>
  <c r="D51"/>
  <c r="E51" s="1"/>
  <c r="D52"/>
  <c r="E52" s="1"/>
  <c r="D57"/>
  <c r="E57" s="1"/>
  <c r="D59"/>
  <c r="E59" s="1"/>
  <c r="D60"/>
  <c r="E60" s="1"/>
  <c r="D63"/>
  <c r="E63" s="1"/>
  <c r="D64"/>
  <c r="E64" s="1"/>
  <c r="D65"/>
  <c r="E65" s="1"/>
  <c r="D72"/>
  <c r="E72" s="1"/>
  <c r="D76"/>
  <c r="E76" s="1"/>
  <c r="D96"/>
  <c r="E96" s="1"/>
  <c r="D97"/>
  <c r="C34"/>
  <c r="D34" s="1"/>
  <c r="C38"/>
  <c r="D38" s="1"/>
  <c r="E84"/>
  <c r="C14" i="8"/>
  <c r="C13"/>
  <c r="A5"/>
  <c r="C98" i="1"/>
  <c r="E14" l="1"/>
  <c r="D18"/>
  <c r="D54"/>
  <c r="E54" s="1"/>
  <c r="E50" s="1"/>
  <c r="D62"/>
  <c r="D31"/>
  <c r="E38"/>
  <c r="C66"/>
  <c r="D98"/>
  <c r="E58"/>
  <c r="E18"/>
  <c r="E62"/>
  <c r="E61" s="1"/>
  <c r="E31"/>
  <c r="E34"/>
  <c r="D50"/>
  <c r="E97"/>
  <c r="E98" s="1"/>
  <c r="D61"/>
  <c r="D100" l="1"/>
  <c r="E66"/>
  <c r="D66"/>
  <c r="E91" l="1"/>
  <c r="E82" l="1"/>
  <c r="E87"/>
  <c r="C80"/>
  <c r="F12" i="8"/>
  <c r="E85" i="1" l="1"/>
  <c r="E81"/>
  <c r="E100" s="1"/>
  <c r="C89"/>
  <c r="D93"/>
  <c r="E80"/>
  <c r="E86"/>
  <c r="D99" l="1"/>
  <c r="F11" i="8" s="1"/>
  <c r="H23" i="1"/>
  <c r="C12" i="8"/>
  <c r="E89" i="1"/>
  <c r="E88" l="1"/>
  <c r="C83"/>
  <c r="C93" s="1"/>
  <c r="C99" s="1"/>
  <c r="E83" l="1"/>
  <c r="E93" s="1"/>
  <c r="E99" s="1"/>
  <c r="C16" i="14"/>
  <c r="C21" s="1"/>
  <c r="C11" i="8" l="1"/>
</calcChain>
</file>

<file path=xl/sharedStrings.xml><?xml version="1.0" encoding="utf-8"?>
<sst xmlns="http://schemas.openxmlformats.org/spreadsheetml/2006/main" count="394" uniqueCount="223">
  <si>
    <t xml:space="preserve">Beneficiar: </t>
  </si>
  <si>
    <t>Privind cheltuielile necesare obiectivului de investitii</t>
  </si>
  <si>
    <t>cota T.V.A.</t>
  </si>
  <si>
    <t xml:space="preserve">Nr. crt. </t>
  </si>
  <si>
    <t xml:space="preserve">Denumirea capitolelor şi subcapitolelor de cheltuieli </t>
  </si>
  <si>
    <t xml:space="preserve">Valoare (fără TVA) </t>
  </si>
  <si>
    <t xml:space="preserve">TVA </t>
  </si>
  <si>
    <t>Valoare (inclusiv TVA)</t>
  </si>
  <si>
    <t>Capitolul 1</t>
  </si>
  <si>
    <t>Cheltuieli pentru obtinerea şi amenajarea terenului</t>
  </si>
  <si>
    <t>1.1.</t>
  </si>
  <si>
    <t>1.2.</t>
  </si>
  <si>
    <t>1.3.</t>
  </si>
  <si>
    <t>Obţinerea terenului</t>
  </si>
  <si>
    <t>Amenajarea terenului</t>
  </si>
  <si>
    <t>Amenajarea pentru protecţia mediului şi aducerea la starea iniţială</t>
  </si>
  <si>
    <t>TOTAL CAPITOL 1</t>
  </si>
  <si>
    <t>Capitolul 2</t>
  </si>
  <si>
    <t>Cheltuieli pentru asigurarea utililtăţilor necesare obiectivului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</si>
  <si>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</si>
  <si>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</si>
  <si>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</si>
  <si>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</si>
  <si>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</si>
  <si>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</si>
  <si>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</si>
  <si>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</si>
  <si>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</si>
  <si>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</si>
  <si>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Alimentare cu apă</t>
  </si>
  <si>
    <t>Canalizare</t>
  </si>
  <si>
    <t>Alimentare cu gaze naturale</t>
  </si>
  <si>
    <t>Alimentare cu agent termic</t>
  </si>
  <si>
    <t>Telecomunicații (telefonie, radio-tv, etc.)</t>
  </si>
  <si>
    <t>Alte tipuri de rețele exterioare</t>
  </si>
  <si>
    <t>Drumuri de acces</t>
  </si>
  <si>
    <t>Căi ferate industriale</t>
  </si>
  <si>
    <t>Cheltuieli aferente racordării la rețele de utilități</t>
  </si>
  <si>
    <t>TOTAL CAPITOL 2</t>
  </si>
  <si>
    <t>Capitolul 3</t>
  </si>
  <si>
    <t>Cheltuieli pentru proiectare şi asistenţă tehnică</t>
  </si>
  <si>
    <t>3.1.</t>
  </si>
  <si>
    <t>3.2.</t>
  </si>
  <si>
    <t>3.3.</t>
  </si>
  <si>
    <t>3.4.</t>
  </si>
  <si>
    <t>3.5.</t>
  </si>
  <si>
    <t>3.6.</t>
  </si>
  <si>
    <t>Cheltuieli pentru studii de teren (geotehnice, geologice, hidrologice, hidrogeotehnice, fotogrammetrice, topografice și de stabilitate a terenului pe care se amplaseaza obiectivul de investiție)</t>
  </si>
  <si>
    <t xml:space="preserve">     1. obținerea/prelungirea valabilității certificatului de urbanism</t>
  </si>
  <si>
    <t xml:space="preserve">     2. obținerea/prelungirea valabilității autorizației de construire/desființare, obținere autorizații de scoatere din circuitul agricol</t>
  </si>
  <si>
    <t xml:space="preserve">     3. obținerea avizelor și acordurilor pentru racorduri și branșamente la rețelele publice de apă, canalizare, gaze, termoficare, energie electrică, telefonie, etc.</t>
  </si>
  <si>
    <t xml:space="preserve">     4. obținere aviz sanitar, sanitar-veterinar și fitosanitar</t>
  </si>
  <si>
    <t xml:space="preserve">     5. obținerea certificatului de nomenclatură stradală și adresa</t>
  </si>
  <si>
    <t xml:space="preserve">     6. întocmirea documentaţiei, obţinerea numărului Cadastral provizoriu și înregistrarea terenului în Cartea Funciară</t>
  </si>
  <si>
    <t xml:space="preserve">     7. obținerea avizului PSI</t>
  </si>
  <si>
    <t xml:space="preserve">     8. obținerea Acordului de Mediu</t>
  </si>
  <si>
    <t xml:space="preserve">     9. alte avize, acorduri și autorizații solicitate prin lege</t>
  </si>
  <si>
    <t>Organizarea procedurilor de achiziţie</t>
  </si>
  <si>
    <t>Asistenţă tehnică - TOTAL, din care:</t>
  </si>
  <si>
    <t>TOTAL CAPITOL 3</t>
  </si>
  <si>
    <t>Capitolul 4</t>
  </si>
  <si>
    <t>Cheltuieli pentru investiţia de bază</t>
  </si>
  <si>
    <t>4.1.</t>
  </si>
  <si>
    <t>4.2.</t>
  </si>
  <si>
    <t>4.3.</t>
  </si>
  <si>
    <t>4.4.</t>
  </si>
  <si>
    <t>4.5.</t>
  </si>
  <si>
    <t>4.6.</t>
  </si>
  <si>
    <t>Construcţii şi instalaţii</t>
  </si>
  <si>
    <t>Montaj utilaje tehnologice</t>
  </si>
  <si>
    <t>Utilaje, echip. tehn. şi funcț. cu montaj</t>
  </si>
  <si>
    <t>Utilaje fară montaj şi echip. de transp.</t>
  </si>
  <si>
    <t>Active necorporale</t>
  </si>
  <si>
    <t>TOTAL CAPITOL 4</t>
  </si>
  <si>
    <t>Capitolul 5</t>
  </si>
  <si>
    <t>Alte cheltuieli</t>
  </si>
  <si>
    <t>5.1.</t>
  </si>
  <si>
    <t>5.2.</t>
  </si>
  <si>
    <t>5.3.</t>
  </si>
  <si>
    <t>Organizare de șantier</t>
  </si>
  <si>
    <t>Comisioane, cote, taxe, costul creditului</t>
  </si>
  <si>
    <t>Cheltuieli diverse şi neprevăzute</t>
  </si>
  <si>
    <t>TOTAL CAPITOL 5</t>
  </si>
  <si>
    <t>Capitolul 6</t>
  </si>
  <si>
    <t>Cheltuieli pentru probe tehnologice şi teste şi predare la beneficiar</t>
  </si>
  <si>
    <t>6.1.</t>
  </si>
  <si>
    <t>6.2.</t>
  </si>
  <si>
    <t>Pregătirea personalului de exploatare</t>
  </si>
  <si>
    <t>Probe tehnologice şi teste</t>
  </si>
  <si>
    <t>TOTAL CAPITOL 6</t>
  </si>
  <si>
    <t>TOTAL GENERAL</t>
  </si>
  <si>
    <t>din care C+M</t>
  </si>
  <si>
    <t>Întocmit:</t>
  </si>
  <si>
    <t>S.C. BAU STARK S.R.L.</t>
  </si>
  <si>
    <t>INDICATORI TEHNICO-ECONOMICI</t>
  </si>
  <si>
    <t>ai obiectivului de investitii</t>
  </si>
  <si>
    <t>1. Valoarea totală a investiției este:</t>
  </si>
  <si>
    <t>(TVA inclus)</t>
  </si>
  <si>
    <t>, din care TVA este:</t>
  </si>
  <si>
    <t>2. Valoarea afernetă C+M este:</t>
  </si>
  <si>
    <t>I. INDICATORI ECONOMICI</t>
  </si>
  <si>
    <t>ASOCIEREA FORMATĂ DIN</t>
  </si>
  <si>
    <t>, prin</t>
  </si>
  <si>
    <t>PROIECTANT ELABORATOR</t>
  </si>
  <si>
    <t>BAU STARK S.R.L.</t>
  </si>
  <si>
    <t>S.C. YARDMAN S.R.L.</t>
  </si>
  <si>
    <t>Tel: 0749 998 670, 021 320 49 45</t>
  </si>
  <si>
    <t>e-mail: office@baustark.ro</t>
  </si>
  <si>
    <t>Reg.Com.: J23/144/19/01/2016</t>
  </si>
  <si>
    <t>CUI: RO 30917324</t>
  </si>
  <si>
    <t>1.4.</t>
  </si>
  <si>
    <t>Cheltuieli pentru relocarea/protecția utilităților</t>
  </si>
  <si>
    <t xml:space="preserve">     1. Studii de teren</t>
  </si>
  <si>
    <t xml:space="preserve">     2. Raport privind impactul asupra mediului</t>
  </si>
  <si>
    <t xml:space="preserve">     3. Alte studii specifice</t>
  </si>
  <si>
    <t>Documentații suport și cheltuieli pentru obținere de avize, acorduri și autorizații - TOTAL, din care:</t>
  </si>
  <si>
    <t>Expertiză tehnică</t>
  </si>
  <si>
    <t>Certificarea performanței energetice și auditul energetic al clădirilor</t>
  </si>
  <si>
    <t>Proiectare - TOTAL, din care:</t>
  </si>
  <si>
    <t>3.7.</t>
  </si>
  <si>
    <t xml:space="preserve">     1. Managementul de proiect pentru obiectivul de investiții</t>
  </si>
  <si>
    <t xml:space="preserve">     2. Auditul financiar</t>
  </si>
  <si>
    <t>3.8.</t>
  </si>
  <si>
    <t xml:space="preserve">     1. asistența tehnică din partea proiectantului</t>
  </si>
  <si>
    <t xml:space="preserve">        1. tema de proiectare</t>
  </si>
  <si>
    <t xml:space="preserve">        2. studiu de prefezabilitate</t>
  </si>
  <si>
    <t xml:space="preserve">        3. studiu de fezabilitate/documentație de avizare a lucrărilor de intervenții și deviz general</t>
  </si>
  <si>
    <t xml:space="preserve">        4. documentații tehnice necesare în vederea obținerii avizelor/acordurilor/autorizațiilor</t>
  </si>
  <si>
    <t xml:space="preserve">        5. verificarea tehnică de calitate a proiectului tehnic și a detaliilor de execuție</t>
  </si>
  <si>
    <t xml:space="preserve">        6. proiect tehnic și detalii de execuție</t>
  </si>
  <si>
    <t xml:space="preserve">        1. pe perioada de execuție a lucrărilor</t>
  </si>
  <si>
    <t xml:space="preserve">        2. pentru participarea proiectantului la fazele incluse în programul de control al lucrărilor de execuție</t>
  </si>
  <si>
    <t xml:space="preserve">     2. dirigenție de șantier</t>
  </si>
  <si>
    <t xml:space="preserve">    1.  Lucrari de construcţii aferente organizării de șantier</t>
  </si>
  <si>
    <t xml:space="preserve">    2.  Cheltuieli conexe org. şantierului</t>
  </si>
  <si>
    <t xml:space="preserve">    1. Comisioanele și dobânzile aferente creditului băncii finanțatoare</t>
  </si>
  <si>
    <t xml:space="preserve">    3. Cota aferentă ISC pentru controlul statului în amenajarea teritoriului, urbanism și pentru autorizarea lucrărilor de construcții</t>
  </si>
  <si>
    <t xml:space="preserve">    4. Cota aferentă Casei Sociale a Constructorilor - CSC</t>
  </si>
  <si>
    <t xml:space="preserve">    5. Taxe pentru acorduri, avize conforme și autorizația de construire/desființare</t>
  </si>
  <si>
    <t>5.4.</t>
  </si>
  <si>
    <t>Cheltuieli pentru informare și publicitate</t>
  </si>
  <si>
    <t xml:space="preserve">    2. Cota aferentă ISC pentru controlul calității lucrărilor de construcții 0,5% din C+M (cf. Lege 10/1995)</t>
  </si>
  <si>
    <t>PRIMĂRIA SECTORULUI 3, BUCUREȘTI</t>
  </si>
  <si>
    <t>S.C. FORTIORI CONSULTING S.R.L.</t>
  </si>
  <si>
    <t>S.C. CONCRETE &amp; DESIGN SOLUTIONS S.R.L.</t>
  </si>
  <si>
    <t>lei</t>
  </si>
  <si>
    <r>
      <t xml:space="preserve">3. </t>
    </r>
    <r>
      <rPr>
        <b/>
        <i/>
        <sz val="12"/>
        <color theme="1"/>
        <rFont val="Calibri"/>
        <family val="2"/>
        <scheme val="minor"/>
      </rPr>
      <t>Durata estimată</t>
    </r>
    <r>
      <rPr>
        <i/>
        <sz val="12"/>
        <color theme="1"/>
        <rFont val="Calibri"/>
        <family val="2"/>
        <scheme val="minor"/>
      </rPr>
      <t xml:space="preserve"> de realizare a serviciilor și lucrărilor aferente obiectivului de investiții este de 10 luni calendaristice de la data emiterii ordinului de începere. </t>
    </r>
  </si>
  <si>
    <t>Str. Rudeni, Nr. 38, Chitila, Jud. Ilfov</t>
  </si>
  <si>
    <t>Alimentare cu energie electrică &amp; internet</t>
  </si>
  <si>
    <t>Cheltuieli pentru consultanță - TOTAL, din care:</t>
  </si>
  <si>
    <t xml:space="preserve">    5.1 Taxe OAR( (0,05% C+M)</t>
  </si>
  <si>
    <t xml:space="preserve">    5.2 Taxe CNCAN</t>
  </si>
  <si>
    <t>Spitalul Judetean de Urgenta Pitesti</t>
  </si>
  <si>
    <t xml:space="preserve">EXTINDERE SI DOTARE SPATII DE URGENTA SI AMENAJARE INCINTA SPITALUL JUDETEAN DE URGENTA PITESTI, </t>
  </si>
  <si>
    <t>Aleea Spitalului, Nr. 36, Pitesti, jud. Arges</t>
  </si>
  <si>
    <t>Total deviz pe obiect (Total I + Total II + Total III)</t>
  </si>
  <si>
    <t>TOTAL III - subcap. 4.3+4.4+4.5+4.6</t>
  </si>
  <si>
    <t>4.6</t>
  </si>
  <si>
    <t>Dotari</t>
  </si>
  <si>
    <t>4.5</t>
  </si>
  <si>
    <t>Utilaje, echipamente tehnologice și funcționale care nu necesită montaj și echipamente de transport</t>
  </si>
  <si>
    <t>4.4</t>
  </si>
  <si>
    <t>Lista echipamente neeligibile (sistem de sonorizare, sistem apel sora si sitem monitorizare functii vitale)</t>
  </si>
  <si>
    <t>4.3.2.</t>
  </si>
  <si>
    <t>Utilaje, echipamente tehnologice și funcționale care necesită montaj</t>
  </si>
  <si>
    <t>4.3</t>
  </si>
  <si>
    <t>TOTAL II - subcap. 4.2</t>
  </si>
  <si>
    <t>Montaj echipamente -cheltuieli neeligibile (montajul sistemului de sonorizare, sistemului apel sora si sistemului monitorizare functii vitale)</t>
  </si>
  <si>
    <t>4.2.2</t>
  </si>
  <si>
    <t>Montaj utilaje, echipamente tehnologice și funcționale</t>
  </si>
  <si>
    <t>4.2</t>
  </si>
  <si>
    <t>TOTAL I - subcap. 4.1</t>
  </si>
  <si>
    <t>Instalatii</t>
  </si>
  <si>
    <t>4.1.4</t>
  </si>
  <si>
    <t>Arhitectura</t>
  </si>
  <si>
    <t>4.1.3</t>
  </si>
  <si>
    <t>Rezistenta</t>
  </si>
  <si>
    <t>4.1.2</t>
  </si>
  <si>
    <t>Terasamente, sistematizare pe verticala si amenajari exterioare</t>
  </si>
  <si>
    <t>4.1.1</t>
  </si>
  <si>
    <t>Constructii si instalatii</t>
  </si>
  <si>
    <t>4.1</t>
  </si>
  <si>
    <t>Cap. 4 - Cheltuieli pentru investitia de baza</t>
  </si>
  <si>
    <t>Valoare cu TVA</t>
  </si>
  <si>
    <t>TVA</t>
  </si>
  <si>
    <r>
      <t>Valoare</t>
    </r>
    <r>
      <rPr>
        <b/>
        <vertAlign val="superscript"/>
        <sz val="10"/>
        <rFont val="Arial"/>
        <family val="2"/>
        <charset val="238"/>
      </rPr>
      <t>2)</t>
    </r>
    <r>
      <rPr>
        <b/>
        <sz val="10"/>
        <rFont val="Arial"/>
        <family val="2"/>
        <charset val="238"/>
      </rPr>
      <t xml:space="preserve"> (fara TVA)</t>
    </r>
  </si>
  <si>
    <t>Denumirea capitolelor si subcapitolelor de cheltuieli</t>
  </si>
  <si>
    <t>Nr.crt</t>
  </si>
  <si>
    <t>DEVIZUL OBIECTULUI</t>
  </si>
  <si>
    <t xml:space="preserve">Obiect : Extindere UPU </t>
  </si>
  <si>
    <t>AMENAJARI EXTERIOARE</t>
  </si>
  <si>
    <t>INSTALATII DE VACCUM</t>
  </si>
  <si>
    <t>Obiect : Lucrari Tronson F + UPU 2015</t>
  </si>
  <si>
    <t>aparat radiologie</t>
  </si>
  <si>
    <t>computer tomograf</t>
  </si>
  <si>
    <t>4.5.1</t>
  </si>
  <si>
    <t>4.5.3</t>
  </si>
  <si>
    <t>Dotari exterior</t>
  </si>
  <si>
    <t>4.5.2</t>
  </si>
  <si>
    <t>4.5.4.</t>
  </si>
  <si>
    <t>dotari echipamente medicale</t>
  </si>
  <si>
    <t>dotari mobillier</t>
  </si>
  <si>
    <t xml:space="preserve">Dotări din care: </t>
  </si>
  <si>
    <t>Dotari Echipamente medicale ( CT si RX) - cf contract</t>
  </si>
  <si>
    <t>Dotari Echipamente medicale, mobilier si dotari exterioare - dotari necesare in vederea indeplinirii obiectivelor contractului</t>
  </si>
  <si>
    <t>DEVIZ OBIECT 1  - Proiect tehnic - revizie noiembrie  2022</t>
  </si>
  <si>
    <t>DEVIZ OBIECT 2  - Proiect tehnic - iulie 2022</t>
  </si>
  <si>
    <t>DEVIZ OBIECT 3  - Proiect tehnic - revizie noiembrie  2022</t>
  </si>
  <si>
    <t>DEVIZ OBIECT 4  - Proiect tehnic - iulie  2022</t>
  </si>
  <si>
    <t>5000 la rezistenta Tronson F</t>
  </si>
  <si>
    <t>suma de 1.042.737,94 lei fara TVA</t>
  </si>
  <si>
    <t>557736,94 fata TVA</t>
  </si>
  <si>
    <t>380000 fata TVA</t>
  </si>
  <si>
    <t>100000 fara TVA</t>
  </si>
  <si>
    <t>DEVIZ GENERAL  
Proiect tehnic</t>
  </si>
  <si>
    <t>Actualizare martie 2024</t>
  </si>
  <si>
    <t>ajustare SL10</t>
  </si>
  <si>
    <t>DG_martie 2023</t>
  </si>
  <si>
    <t>Ajustare sl10</t>
  </si>
  <si>
    <t>DG_martie 2024</t>
  </si>
  <si>
    <t>fara tva</t>
  </si>
  <si>
    <t>cu tva</t>
  </si>
  <si>
    <t>TOTAL</t>
  </si>
</sst>
</file>

<file path=xl/styles.xml><?xml version="1.0" encoding="utf-8"?>
<styleSheet xmlns="http://schemas.openxmlformats.org/spreadsheetml/2006/main">
  <numFmts count="14">
    <numFmt numFmtId="43" formatCode="_-* #,##0.00\ _l_e_i_-;\-* #,##0.00\ _l_e_i_-;_-* &quot;-&quot;??\ _l_e_i_-;_-@_-"/>
    <numFmt numFmtId="164" formatCode="_(* #,##0.00_);_(* \(#,##0.00\);_(* &quot;-&quot;??_);_(@_)"/>
    <numFmt numFmtId="165" formatCode="_ * #,##0.00_)\ _R_O_N_ ;_ * \(#,##0.00\)\ _R_O_N_ ;_ * &quot;-&quot;??_)\ _R_O_N_ ;_ @_ "/>
    <numFmt numFmtId="166" formatCode="[$-418]d\ mmmm\ yyyy;@"/>
    <numFmt numFmtId="167" formatCode="#,##0.0000_ ;\-#,##0.0000\ "/>
    <numFmt numFmtId="168" formatCode="#,##0.00\ &quot;RON&quot;"/>
    <numFmt numFmtId="169" formatCode="#,##0.00\ [$€-1]"/>
    <numFmt numFmtId="170" formatCode="#,##0.00000"/>
    <numFmt numFmtId="171" formatCode="_ * #,##0_)\ _R_O_N_ ;_ * \(#,##0\)\ _R_O_N_ ;_ * &quot;-&quot;??_)\ _R_O_N_ ;_ @_ "/>
    <numFmt numFmtId="172" formatCode="#,##0.000"/>
    <numFmt numFmtId="173" formatCode="#,##0.00%;\ &quot; &quot;"/>
    <numFmt numFmtId="174" formatCode="#,##0.000%;\ &quot; &quot;"/>
    <numFmt numFmtId="175" formatCode="0.000"/>
    <numFmt numFmtId="177" formatCode="_-* #,##0.0000\ _l_e_i_-;\-* #,##0.0000\ _l_e_i_-;_-* &quot;-&quot;??\ _l_e_i_-;_-@_-"/>
  </numFmts>
  <fonts count="59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8"/>
      <color rgb="FF808080"/>
      <name val="Arial Rounded MT Bold"/>
      <family val="2"/>
    </font>
    <font>
      <sz val="8"/>
      <color rgb="FF000000"/>
      <name val="Arial Rounded MT Bold"/>
      <family val="2"/>
    </font>
    <font>
      <sz val="8"/>
      <color rgb="FFC00000"/>
      <name val="Arial Rounded MT Bold"/>
      <family val="2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  <charset val="238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theme="1"/>
      <name val="Lucida Handwriting"/>
      <family val="4"/>
    </font>
    <font>
      <i/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i/>
      <sz val="10"/>
      <color rgb="FF0070C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12"/>
      <color rgb="FF7030A0"/>
      <name val="Arial Narrow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Times New Roman"/>
      <family val="1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00B0F0"/>
      <name val="Calibri"/>
      <family val="2"/>
      <scheme val="minor"/>
    </font>
    <font>
      <b/>
      <sz val="14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3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5" fontId="2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9" fillId="0" borderId="0"/>
    <xf numFmtId="49" fontId="25" fillId="0" borderId="0" applyFill="0" applyBorder="0" applyProtection="0">
      <alignment horizontal="center" vertical="center"/>
    </xf>
    <xf numFmtId="49" fontId="26" fillId="0" borderId="0" applyFill="0" applyBorder="0" applyProtection="0">
      <alignment horizontal="left" vertical="center" wrapText="1"/>
    </xf>
    <xf numFmtId="49" fontId="25" fillId="0" borderId="0" applyFill="0" applyBorder="0" applyProtection="0">
      <alignment horizontal="left" vertical="center" wrapText="1"/>
    </xf>
    <xf numFmtId="4" fontId="25" fillId="0" borderId="0" applyFill="0" applyBorder="0" applyProtection="0">
      <alignment horizontal="right" vertical="center"/>
    </xf>
    <xf numFmtId="0" fontId="27" fillId="0" borderId="0"/>
    <xf numFmtId="49" fontId="28" fillId="0" borderId="0" applyFill="0" applyBorder="0" applyProtection="0">
      <alignment horizontal="left" vertical="center" wrapText="1"/>
    </xf>
    <xf numFmtId="49" fontId="29" fillId="0" borderId="0" applyFill="0" applyBorder="0" applyProtection="0">
      <alignment horizontal="center" vertical="center" wrapText="1"/>
    </xf>
    <xf numFmtId="0" fontId="25" fillId="0" borderId="0" applyNumberFormat="0" applyFill="0" applyBorder="0" applyProtection="0">
      <alignment horizontal="center"/>
    </xf>
    <xf numFmtId="49" fontId="25" fillId="0" borderId="0" applyFill="0" applyBorder="0" applyProtection="0">
      <alignment horizontal="left" vertical="center" wrapText="1"/>
    </xf>
    <xf numFmtId="0" fontId="34" fillId="0" borderId="0"/>
    <xf numFmtId="0" fontId="35" fillId="0" borderId="0"/>
    <xf numFmtId="0" fontId="1" fillId="0" borderId="0"/>
    <xf numFmtId="49" fontId="46" fillId="0" borderId="0" applyFill="0" applyBorder="0" applyProtection="0">
      <alignment horizontal="left" vertical="center"/>
    </xf>
    <xf numFmtId="4" fontId="25" fillId="0" borderId="0" applyFill="0" applyBorder="0" applyProtection="0">
      <alignment horizontal="center" vertical="center"/>
    </xf>
    <xf numFmtId="170" fontId="25" fillId="0" borderId="0" applyFill="0" applyBorder="0" applyProtection="0">
      <alignment vertical="center"/>
    </xf>
    <xf numFmtId="173" fontId="46" fillId="0" borderId="0" applyFill="0" applyBorder="0" applyProtection="0">
      <alignment horizontal="right" vertical="center"/>
    </xf>
    <xf numFmtId="4" fontId="45" fillId="0" borderId="0" applyFill="0" applyBorder="0" applyProtection="0">
      <alignment vertical="center"/>
    </xf>
    <xf numFmtId="49" fontId="47" fillId="0" borderId="0" applyFill="0" applyBorder="0" applyProtection="0">
      <alignment horizontal="left"/>
    </xf>
    <xf numFmtId="173" fontId="48" fillId="0" borderId="0" applyFill="0" applyBorder="0" applyAlignment="0" applyProtection="0">
      <alignment vertical="center"/>
    </xf>
    <xf numFmtId="172" fontId="25" fillId="0" borderId="0" applyFill="0" applyBorder="0" applyAlignment="0" applyProtection="0"/>
    <xf numFmtId="170" fontId="45" fillId="0" borderId="0" applyFill="0" applyBorder="0" applyAlignment="0" applyProtection="0"/>
    <xf numFmtId="172" fontId="45" fillId="0" borderId="0" applyFill="0" applyBorder="0" applyAlignment="0" applyProtection="0"/>
    <xf numFmtId="4" fontId="45" fillId="0" borderId="0" applyFill="0" applyBorder="0" applyAlignment="0" applyProtection="0"/>
    <xf numFmtId="174" fontId="25" fillId="0" borderId="0" applyFill="0" applyBorder="0" applyProtection="0">
      <alignment horizontal="right"/>
    </xf>
    <xf numFmtId="49" fontId="25" fillId="0" borderId="0" applyFill="0" applyBorder="0" applyProtection="0"/>
  </cellStyleXfs>
  <cellXfs count="200">
    <xf numFmtId="0" fontId="0" fillId="0" borderId="0" xfId="0"/>
    <xf numFmtId="0" fontId="2" fillId="0" borderId="0" xfId="0" applyFont="1"/>
    <xf numFmtId="0" fontId="5" fillId="0" borderId="0" xfId="0" applyFont="1"/>
    <xf numFmtId="9" fontId="6" fillId="0" borderId="0" xfId="0" applyNumberFormat="1" applyFont="1"/>
    <xf numFmtId="166" fontId="6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1" xfId="0" applyBorder="1"/>
    <xf numFmtId="167" fontId="6" fillId="0" borderId="0" xfId="0" applyNumberFormat="1" applyFont="1"/>
    <xf numFmtId="168" fontId="13" fillId="0" borderId="10" xfId="0" applyNumberFormat="1" applyFont="1" applyBorder="1"/>
    <xf numFmtId="0" fontId="0" fillId="0" borderId="10" xfId="0" applyBorder="1"/>
    <xf numFmtId="0" fontId="0" fillId="0" borderId="10" xfId="0" applyBorder="1" applyAlignment="1">
      <alignment horizontal="right"/>
    </xf>
    <xf numFmtId="168" fontId="0" fillId="0" borderId="10" xfId="0" applyNumberFormat="1" applyBorder="1"/>
    <xf numFmtId="0" fontId="0" fillId="0" borderId="11" xfId="0" applyBorder="1"/>
    <xf numFmtId="0" fontId="0" fillId="0" borderId="2" xfId="0" applyBorder="1"/>
    <xf numFmtId="168" fontId="13" fillId="0" borderId="1" xfId="0" applyNumberFormat="1" applyFont="1" applyBorder="1"/>
    <xf numFmtId="0" fontId="0" fillId="0" borderId="1" xfId="0" applyBorder="1" applyAlignment="1">
      <alignment horizontal="right"/>
    </xf>
    <xf numFmtId="168" fontId="0" fillId="0" borderId="1" xfId="0" applyNumberFormat="1" applyBorder="1"/>
    <xf numFmtId="0" fontId="14" fillId="0" borderId="0" xfId="0" applyFont="1"/>
    <xf numFmtId="0" fontId="17" fillId="0" borderId="0" xfId="0" applyFont="1" applyAlignment="1">
      <alignment horizontal="justify" vertical="center"/>
    </xf>
    <xf numFmtId="0" fontId="17" fillId="0" borderId="0" xfId="0" applyFont="1"/>
    <xf numFmtId="165" fontId="0" fillId="0" borderId="0" xfId="198" applyFont="1"/>
    <xf numFmtId="169" fontId="0" fillId="0" borderId="0" xfId="0" applyNumberFormat="1"/>
    <xf numFmtId="0" fontId="5" fillId="0" borderId="0" xfId="0" applyFont="1" applyAlignment="1">
      <alignment horizontal="left" vertical="center"/>
    </xf>
    <xf numFmtId="0" fontId="7" fillId="0" borderId="14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170" fontId="20" fillId="0" borderId="9" xfId="0" applyNumberFormat="1" applyFont="1" applyBorder="1" applyAlignment="1">
      <alignment wrapText="1"/>
    </xf>
    <xf numFmtId="165" fontId="20" fillId="0" borderId="9" xfId="198" applyFont="1" applyFill="1" applyBorder="1"/>
    <xf numFmtId="165" fontId="5" fillId="0" borderId="0" xfId="198" applyFont="1" applyFill="1"/>
    <xf numFmtId="170" fontId="20" fillId="0" borderId="1" xfId="0" applyNumberFormat="1" applyFont="1" applyBorder="1" applyAlignment="1">
      <alignment horizontal="left" wrapText="1"/>
    </xf>
    <xf numFmtId="170" fontId="20" fillId="0" borderId="1" xfId="0" applyNumberFormat="1" applyFont="1" applyBorder="1" applyAlignment="1">
      <alignment wrapText="1"/>
    </xf>
    <xf numFmtId="165" fontId="0" fillId="0" borderId="0" xfId="198" applyFont="1" applyFill="1"/>
    <xf numFmtId="0" fontId="15" fillId="0" borderId="0" xfId="0" applyFont="1"/>
    <xf numFmtId="165" fontId="15" fillId="0" borderId="0" xfId="198" applyFont="1" applyFill="1"/>
    <xf numFmtId="0" fontId="16" fillId="0" borderId="0" xfId="0" applyFont="1"/>
    <xf numFmtId="165" fontId="18" fillId="0" borderId="0" xfId="198" applyFont="1" applyFill="1"/>
    <xf numFmtId="43" fontId="0" fillId="0" borderId="0" xfId="0" applyNumberFormat="1"/>
    <xf numFmtId="165" fontId="20" fillId="0" borderId="26" xfId="198" applyFont="1" applyFill="1" applyBorder="1" applyAlignment="1">
      <alignment horizontal="center" vertical="center"/>
    </xf>
    <xf numFmtId="165" fontId="20" fillId="0" borderId="3" xfId="198" applyFont="1" applyFill="1" applyBorder="1" applyAlignment="1">
      <alignment horizontal="center" vertical="center"/>
    </xf>
    <xf numFmtId="1" fontId="20" fillId="0" borderId="28" xfId="0" applyNumberFormat="1" applyFont="1" applyBorder="1" applyAlignment="1">
      <alignment horizontal="center" vertical="center"/>
    </xf>
    <xf numFmtId="1" fontId="20" fillId="0" borderId="3" xfId="0" applyNumberFormat="1" applyFont="1" applyBorder="1" applyAlignment="1">
      <alignment horizontal="center" vertical="center"/>
    </xf>
    <xf numFmtId="171" fontId="20" fillId="0" borderId="3" xfId="198" applyNumberFormat="1" applyFont="1" applyFill="1" applyBorder="1" applyAlignment="1">
      <alignment horizontal="center" vertical="center"/>
    </xf>
    <xf numFmtId="170" fontId="20" fillId="0" borderId="33" xfId="0" applyNumberFormat="1" applyFont="1" applyBorder="1" applyAlignment="1">
      <alignment horizontal="center" vertical="center"/>
    </xf>
    <xf numFmtId="170" fontId="20" fillId="0" borderId="1" xfId="0" applyNumberFormat="1" applyFont="1" applyBorder="1"/>
    <xf numFmtId="165" fontId="20" fillId="0" borderId="1" xfId="198" applyFont="1" applyFill="1" applyBorder="1"/>
    <xf numFmtId="165" fontId="31" fillId="0" borderId="4" xfId="198" applyFont="1" applyFill="1" applyBorder="1"/>
    <xf numFmtId="165" fontId="20" fillId="0" borderId="1" xfId="198" applyFont="1" applyFill="1" applyBorder="1" applyAlignment="1">
      <alignment vertical="center"/>
    </xf>
    <xf numFmtId="165" fontId="31" fillId="0" borderId="1" xfId="198" applyFont="1" applyFill="1" applyBorder="1"/>
    <xf numFmtId="165" fontId="20" fillId="0" borderId="1" xfId="198" applyFont="1" applyFill="1" applyBorder="1" applyAlignment="1">
      <alignment horizontal="center"/>
    </xf>
    <xf numFmtId="170" fontId="20" fillId="0" borderId="1" xfId="0" applyNumberFormat="1" applyFont="1" applyBorder="1" applyAlignment="1">
      <alignment vertical="top" wrapText="1"/>
    </xf>
    <xf numFmtId="170" fontId="19" fillId="0" borderId="1" xfId="0" applyNumberFormat="1" applyFont="1" applyBorder="1" applyAlignment="1">
      <alignment wrapText="1"/>
    </xf>
    <xf numFmtId="170" fontId="20" fillId="0" borderId="9" xfId="0" applyNumberFormat="1" applyFont="1" applyBorder="1"/>
    <xf numFmtId="165" fontId="20" fillId="0" borderId="4" xfId="198" applyFont="1" applyFill="1" applyBorder="1"/>
    <xf numFmtId="165" fontId="31" fillId="0" borderId="3" xfId="198" applyFont="1" applyFill="1" applyBorder="1"/>
    <xf numFmtId="165" fontId="20" fillId="0" borderId="15" xfId="198" applyFont="1" applyFill="1" applyBorder="1"/>
    <xf numFmtId="170" fontId="20" fillId="0" borderId="34" xfId="0" applyNumberFormat="1" applyFont="1" applyBorder="1" applyAlignment="1">
      <alignment horizontal="center" vertical="center"/>
    </xf>
    <xf numFmtId="0" fontId="34" fillId="0" borderId="0" xfId="223"/>
    <xf numFmtId="4" fontId="34" fillId="0" borderId="0" xfId="223" applyNumberFormat="1"/>
    <xf numFmtId="0" fontId="37" fillId="0" borderId="0" xfId="223" applyFont="1"/>
    <xf numFmtId="4" fontId="36" fillId="0" borderId="1" xfId="224" applyNumberFormat="1" applyFont="1" applyBorder="1" applyAlignment="1">
      <alignment horizontal="right" vertical="top" wrapText="1"/>
    </xf>
    <xf numFmtId="4" fontId="36" fillId="0" borderId="1" xfId="224" applyNumberFormat="1" applyFont="1" applyBorder="1" applyAlignment="1">
      <alignment horizontal="right" vertical="center" wrapText="1"/>
    </xf>
    <xf numFmtId="4" fontId="35" fillId="0" borderId="1" xfId="224" applyNumberFormat="1" applyBorder="1" applyAlignment="1">
      <alignment horizontal="right" vertical="center" wrapText="1"/>
    </xf>
    <xf numFmtId="0" fontId="35" fillId="0" borderId="1" xfId="224" applyBorder="1" applyAlignment="1">
      <alignment horizontal="left" vertical="center" wrapText="1"/>
    </xf>
    <xf numFmtId="49" fontId="35" fillId="0" borderId="1" xfId="224" applyNumberFormat="1" applyBorder="1" applyAlignment="1">
      <alignment horizontal="center" vertical="center"/>
    </xf>
    <xf numFmtId="4" fontId="41" fillId="2" borderId="1" xfId="223" applyNumberFormat="1" applyFont="1" applyFill="1" applyBorder="1" applyAlignment="1">
      <alignment horizontal="right" vertical="center" wrapText="1"/>
    </xf>
    <xf numFmtId="4" fontId="42" fillId="2" borderId="1" xfId="223" applyNumberFormat="1" applyFont="1" applyFill="1" applyBorder="1" applyAlignment="1">
      <alignment horizontal="right" vertical="center" wrapText="1"/>
    </xf>
    <xf numFmtId="0" fontId="41" fillId="2" borderId="1" xfId="224" applyFont="1" applyFill="1" applyBorder="1" applyAlignment="1">
      <alignment horizontal="left" vertical="center" wrapText="1"/>
    </xf>
    <xf numFmtId="0" fontId="36" fillId="0" borderId="1" xfId="224" applyFont="1" applyBorder="1" applyAlignment="1">
      <alignment horizontal="left" vertical="center" wrapText="1"/>
    </xf>
    <xf numFmtId="0" fontId="35" fillId="0" borderId="1" xfId="224" applyBorder="1" applyAlignment="1">
      <alignment horizontal="center" vertical="center"/>
    </xf>
    <xf numFmtId="0" fontId="36" fillId="0" borderId="1" xfId="224" applyFont="1" applyBorder="1" applyAlignment="1">
      <alignment horizontal="center" vertical="center"/>
    </xf>
    <xf numFmtId="172" fontId="36" fillId="0" borderId="1" xfId="223" applyNumberFormat="1" applyFont="1" applyBorder="1" applyAlignment="1">
      <alignment horizontal="center" vertical="center" wrapText="1"/>
    </xf>
    <xf numFmtId="0" fontId="40" fillId="0" borderId="0" xfId="224" applyFont="1"/>
    <xf numFmtId="0" fontId="35" fillId="0" borderId="0" xfId="224" applyAlignment="1">
      <alignment horizontal="center"/>
    </xf>
    <xf numFmtId="0" fontId="40" fillId="0" borderId="0" xfId="223" applyFont="1" applyAlignment="1">
      <alignment horizontal="right" vertical="top" wrapText="1"/>
    </xf>
    <xf numFmtId="0" fontId="39" fillId="0" borderId="0" xfId="223" applyFont="1" applyAlignment="1">
      <alignment horizontal="left" vertical="top"/>
    </xf>
    <xf numFmtId="0" fontId="40" fillId="0" borderId="0" xfId="223" applyFont="1" applyAlignment="1">
      <alignment horizontal="right" vertical="top"/>
    </xf>
    <xf numFmtId="172" fontId="37" fillId="0" borderId="0" xfId="223" applyNumberFormat="1" applyFont="1"/>
    <xf numFmtId="0" fontId="38" fillId="0" borderId="0" xfId="223" applyFont="1" applyAlignment="1">
      <alignment horizontal="left" vertical="top"/>
    </xf>
    <xf numFmtId="4" fontId="35" fillId="2" borderId="1" xfId="224" applyNumberForma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5" fontId="44" fillId="0" borderId="0" xfId="198" applyFont="1" applyFill="1"/>
    <xf numFmtId="175" fontId="15" fillId="0" borderId="0" xfId="0" applyNumberFormat="1" applyFont="1"/>
    <xf numFmtId="4" fontId="0" fillId="0" borderId="0" xfId="0" applyNumberFormat="1"/>
    <xf numFmtId="172" fontId="49" fillId="0" borderId="0" xfId="0" applyNumberFormat="1" applyFont="1"/>
    <xf numFmtId="0" fontId="34" fillId="0" borderId="0" xfId="223" applyAlignment="1">
      <alignment horizontal="left" indent="1"/>
    </xf>
    <xf numFmtId="4" fontId="19" fillId="0" borderId="1" xfId="224" applyNumberFormat="1" applyFont="1" applyBorder="1" applyAlignment="1">
      <alignment horizontal="right" vertical="center" wrapText="1"/>
    </xf>
    <xf numFmtId="0" fontId="51" fillId="0" borderId="1" xfId="224" applyFont="1" applyBorder="1" applyAlignment="1">
      <alignment horizontal="right"/>
    </xf>
    <xf numFmtId="0" fontId="19" fillId="0" borderId="0" xfId="224" applyFont="1" applyAlignment="1">
      <alignment horizontal="right"/>
    </xf>
    <xf numFmtId="4" fontId="19" fillId="0" borderId="1" xfId="224" applyNumberFormat="1" applyFont="1" applyBorder="1" applyAlignment="1">
      <alignment horizontal="right" wrapText="1"/>
    </xf>
    <xf numFmtId="4" fontId="19" fillId="0" borderId="1" xfId="224" applyNumberFormat="1" applyFont="1" applyBorder="1" applyAlignment="1">
      <alignment horizontal="right"/>
    </xf>
    <xf numFmtId="4" fontId="20" fillId="0" borderId="1" xfId="198" applyNumberFormat="1" applyFont="1" applyFill="1" applyBorder="1"/>
    <xf numFmtId="0" fontId="52" fillId="0" borderId="0" xfId="0" applyFont="1"/>
    <xf numFmtId="4" fontId="53" fillId="0" borderId="1" xfId="224" applyNumberFormat="1" applyFont="1" applyBorder="1" applyAlignment="1">
      <alignment horizontal="right" vertical="center" wrapText="1"/>
    </xf>
    <xf numFmtId="0" fontId="54" fillId="0" borderId="0" xfId="223" applyFont="1"/>
    <xf numFmtId="171" fontId="20" fillId="0" borderId="26" xfId="198" applyNumberFormat="1" applyFont="1" applyFill="1" applyBorder="1" applyAlignment="1">
      <alignment horizontal="center" vertical="center"/>
    </xf>
    <xf numFmtId="165" fontId="20" fillId="0" borderId="6" xfId="198" applyFont="1" applyFill="1" applyBorder="1"/>
    <xf numFmtId="165" fontId="31" fillId="0" borderId="40" xfId="198" applyFont="1" applyFill="1" applyBorder="1"/>
    <xf numFmtId="165" fontId="20" fillId="0" borderId="6" xfId="198" applyFont="1" applyFill="1" applyBorder="1" applyAlignment="1">
      <alignment vertical="center"/>
    </xf>
    <xf numFmtId="165" fontId="32" fillId="0" borderId="6" xfId="198" applyFont="1" applyFill="1" applyBorder="1"/>
    <xf numFmtId="165" fontId="31" fillId="0" borderId="6" xfId="198" applyFont="1" applyFill="1" applyBorder="1"/>
    <xf numFmtId="165" fontId="20" fillId="0" borderId="6" xfId="198" applyFont="1" applyFill="1" applyBorder="1" applyAlignment="1">
      <alignment horizontal="center"/>
    </xf>
    <xf numFmtId="165" fontId="20" fillId="0" borderId="40" xfId="198" applyFont="1" applyFill="1" applyBorder="1"/>
    <xf numFmtId="165" fontId="31" fillId="0" borderId="26" xfId="198" applyFont="1" applyFill="1" applyBorder="1"/>
    <xf numFmtId="165" fontId="20" fillId="0" borderId="41" xfId="198" applyFont="1" applyFill="1" applyBorder="1"/>
    <xf numFmtId="43" fontId="17" fillId="0" borderId="0" xfId="0" applyNumberFormat="1" applyFont="1" applyAlignment="1">
      <alignment horizontal="justify" vertical="center"/>
    </xf>
    <xf numFmtId="4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43" fontId="56" fillId="0" borderId="0" xfId="0" applyNumberFormat="1" applyFont="1"/>
    <xf numFmtId="43" fontId="57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4" fontId="57" fillId="0" borderId="0" xfId="0" applyNumberFormat="1" applyFont="1" applyAlignment="1">
      <alignment horizontal="center" vertical="center"/>
    </xf>
    <xf numFmtId="43" fontId="58" fillId="2" borderId="0" xfId="0" applyNumberFormat="1" applyFont="1" applyFill="1" applyAlignment="1">
      <alignment horizontal="center" vertical="center"/>
    </xf>
    <xf numFmtId="0" fontId="56" fillId="0" borderId="0" xfId="0" applyFont="1"/>
    <xf numFmtId="170" fontId="20" fillId="0" borderId="34" xfId="0" applyNumberFormat="1" applyFont="1" applyBorder="1" applyAlignment="1">
      <alignment horizontal="center" vertical="center"/>
    </xf>
    <xf numFmtId="170" fontId="20" fillId="0" borderId="36" xfId="0" applyNumberFormat="1" applyFont="1" applyBorder="1" applyAlignment="1">
      <alignment horizontal="center" vertical="center"/>
    </xf>
    <xf numFmtId="170" fontId="20" fillId="0" borderId="37" xfId="0" applyNumberFormat="1" applyFont="1" applyBorder="1" applyAlignment="1">
      <alignment horizontal="center" vertical="center"/>
    </xf>
    <xf numFmtId="170" fontId="20" fillId="0" borderId="35" xfId="0" applyNumberFormat="1" applyFont="1" applyBorder="1" applyAlignment="1">
      <alignment horizontal="left" vertical="center"/>
    </xf>
    <xf numFmtId="170" fontId="20" fillId="0" borderId="22" xfId="0" applyNumberFormat="1" applyFont="1" applyBorder="1" applyAlignment="1">
      <alignment horizontal="left" vertical="center"/>
    </xf>
    <xf numFmtId="170" fontId="20" fillId="0" borderId="29" xfId="0" applyNumberFormat="1" applyFont="1" applyBorder="1" applyAlignment="1">
      <alignment horizontal="left" vertical="center"/>
    </xf>
    <xf numFmtId="170" fontId="20" fillId="0" borderId="23" xfId="0" applyNumberFormat="1" applyFont="1" applyBorder="1" applyAlignment="1">
      <alignment horizontal="left" vertical="center"/>
    </xf>
    <xf numFmtId="170" fontId="20" fillId="0" borderId="30" xfId="0" applyNumberFormat="1" applyFont="1" applyBorder="1" applyAlignment="1">
      <alignment horizontal="left" vertical="center"/>
    </xf>
    <xf numFmtId="170" fontId="30" fillId="0" borderId="31" xfId="0" applyNumberFormat="1" applyFont="1" applyBorder="1" applyAlignment="1">
      <alignment horizontal="left" vertical="center"/>
    </xf>
    <xf numFmtId="170" fontId="30" fillId="0" borderId="7" xfId="0" applyNumberFormat="1" applyFont="1" applyBorder="1" applyAlignment="1">
      <alignment horizontal="left" vertical="center"/>
    </xf>
    <xf numFmtId="170" fontId="30" fillId="0" borderId="32" xfId="0" applyNumberFormat="1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0" fontId="30" fillId="0" borderId="3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0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9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165" fontId="33" fillId="0" borderId="0" xfId="198" applyFont="1" applyFill="1" applyAlignment="1">
      <alignment horizontal="center" wrapText="1"/>
    </xf>
    <xf numFmtId="165" fontId="55" fillId="0" borderId="0" xfId="198" applyFont="1" applyAlignment="1">
      <alignment horizontal="center" wrapText="1"/>
    </xf>
    <xf numFmtId="170" fontId="31" fillId="0" borderId="38" xfId="0" applyNumberFormat="1" applyFont="1" applyBorder="1" applyAlignment="1">
      <alignment horizontal="left" vertical="center"/>
    </xf>
    <xf numFmtId="170" fontId="31" fillId="0" borderId="24" xfId="0" applyNumberFormat="1" applyFont="1" applyBorder="1" applyAlignment="1">
      <alignment horizontal="left" vertical="center"/>
    </xf>
    <xf numFmtId="170" fontId="20" fillId="0" borderId="38" xfId="0" applyNumberFormat="1" applyFont="1" applyBorder="1" applyAlignment="1">
      <alignment horizontal="left" vertical="center"/>
    </xf>
    <xf numFmtId="170" fontId="20" fillId="0" borderId="24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49" fontId="36" fillId="0" borderId="6" xfId="224" applyNumberFormat="1" applyFont="1" applyBorder="1" applyAlignment="1">
      <alignment horizontal="left" vertical="center"/>
    </xf>
    <xf numFmtId="49" fontId="36" fillId="0" borderId="39" xfId="224" applyNumberFormat="1" applyFont="1" applyBorder="1" applyAlignment="1">
      <alignment horizontal="left" vertical="center"/>
    </xf>
    <xf numFmtId="0" fontId="36" fillId="0" borderId="0" xfId="223" applyFont="1" applyAlignment="1">
      <alignment horizontal="center" vertical="top" wrapText="1"/>
    </xf>
    <xf numFmtId="49" fontId="36" fillId="0" borderId="1" xfId="224" applyNumberFormat="1" applyFont="1" applyBorder="1" applyAlignment="1">
      <alignment horizontal="center" vertical="center" wrapText="1"/>
    </xf>
    <xf numFmtId="0" fontId="36" fillId="0" borderId="1" xfId="224" applyFont="1" applyBorder="1" applyAlignment="1">
      <alignment horizontal="center" vertical="center" wrapText="1"/>
    </xf>
    <xf numFmtId="0" fontId="36" fillId="0" borderId="6" xfId="224" applyFont="1" applyBorder="1" applyAlignment="1">
      <alignment horizontal="left" vertical="center"/>
    </xf>
    <xf numFmtId="0" fontId="36" fillId="0" borderId="7" xfId="224" applyFont="1" applyBorder="1" applyAlignment="1">
      <alignment horizontal="left" vertical="center"/>
    </xf>
    <xf numFmtId="0" fontId="36" fillId="0" borderId="39" xfId="224" applyFont="1" applyBorder="1" applyAlignment="1">
      <alignment horizontal="left" vertical="center"/>
    </xf>
    <xf numFmtId="49" fontId="36" fillId="0" borderId="1" xfId="224" applyNumberFormat="1" applyFont="1" applyBorder="1" applyAlignment="1">
      <alignment horizontal="left" vertical="center"/>
    </xf>
    <xf numFmtId="0" fontId="24" fillId="0" borderId="6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0" fontId="24" fillId="0" borderId="8" xfId="0" applyFont="1" applyBorder="1" applyAlignment="1">
      <alignment horizontal="left" vertical="top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/>
    </xf>
    <xf numFmtId="0" fontId="24" fillId="0" borderId="7" xfId="0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0" fontId="24" fillId="0" borderId="6" xfId="0" applyFont="1" applyBorder="1" applyAlignment="1">
      <alignment horizontal="left" wrapText="1"/>
    </xf>
    <xf numFmtId="0" fontId="24" fillId="0" borderId="7" xfId="0" applyFont="1" applyBorder="1" applyAlignment="1">
      <alignment horizontal="left" wrapText="1"/>
    </xf>
    <xf numFmtId="0" fontId="24" fillId="0" borderId="8" xfId="0" applyFont="1" applyBorder="1" applyAlignment="1">
      <alignment horizontal="left" wrapText="1"/>
    </xf>
    <xf numFmtId="169" fontId="24" fillId="0" borderId="6" xfId="0" applyNumberFormat="1" applyFont="1" applyBorder="1" applyAlignment="1">
      <alignment horizontal="left" vertical="top"/>
    </xf>
    <xf numFmtId="169" fontId="24" fillId="0" borderId="7" xfId="0" applyNumberFormat="1" applyFont="1" applyBorder="1" applyAlignment="1">
      <alignment horizontal="left" vertical="top"/>
    </xf>
    <xf numFmtId="169" fontId="24" fillId="0" borderId="8" xfId="0" applyNumberFormat="1" applyFont="1" applyBorder="1" applyAlignment="1">
      <alignment horizontal="left" vertical="top"/>
    </xf>
    <xf numFmtId="0" fontId="7" fillId="0" borderId="20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13" fillId="0" borderId="18" xfId="0" applyFont="1" applyBorder="1" applyAlignment="1">
      <alignment horizontal="center" textRotation="90" wrapText="1"/>
    </xf>
    <xf numFmtId="0" fontId="13" fillId="0" borderId="5" xfId="0" applyFont="1" applyBorder="1" applyAlignment="1">
      <alignment horizontal="center" textRotation="90" wrapText="1"/>
    </xf>
    <xf numFmtId="0" fontId="13" fillId="0" borderId="13" xfId="0" applyFont="1" applyBorder="1" applyAlignment="1">
      <alignment horizontal="center" textRotation="90" wrapText="1"/>
    </xf>
    <xf numFmtId="0" fontId="23" fillId="0" borderId="17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177" fontId="0" fillId="0" borderId="0" xfId="0" applyNumberFormat="1"/>
    <xf numFmtId="165" fontId="5" fillId="3" borderId="0" xfId="198" applyFont="1" applyFill="1"/>
    <xf numFmtId="165" fontId="20" fillId="3" borderId="3" xfId="198" applyFont="1" applyFill="1" applyBorder="1" applyAlignment="1">
      <alignment horizontal="center" vertical="center"/>
    </xf>
    <xf numFmtId="171" fontId="20" fillId="3" borderId="3" xfId="198" applyNumberFormat="1" applyFont="1" applyFill="1" applyBorder="1" applyAlignment="1">
      <alignment horizontal="center" vertical="center"/>
    </xf>
    <xf numFmtId="165" fontId="20" fillId="3" borderId="1" xfId="198" applyFont="1" applyFill="1" applyBorder="1"/>
    <xf numFmtId="165" fontId="31" fillId="3" borderId="4" xfId="198" applyFont="1" applyFill="1" applyBorder="1"/>
    <xf numFmtId="165" fontId="20" fillId="3" borderId="1" xfId="198" applyFont="1" applyFill="1" applyBorder="1" applyAlignment="1">
      <alignment vertical="center"/>
    </xf>
    <xf numFmtId="165" fontId="31" fillId="3" borderId="1" xfId="198" applyFont="1" applyFill="1" applyBorder="1"/>
    <xf numFmtId="165" fontId="20" fillId="3" borderId="1" xfId="198" applyFont="1" applyFill="1" applyBorder="1" applyAlignment="1">
      <alignment horizontal="center"/>
    </xf>
    <xf numFmtId="165" fontId="32" fillId="3" borderId="1" xfId="198" applyFont="1" applyFill="1" applyBorder="1"/>
    <xf numFmtId="165" fontId="20" fillId="3" borderId="4" xfId="198" applyFont="1" applyFill="1" applyBorder="1"/>
    <xf numFmtId="165" fontId="31" fillId="3" borderId="3" xfId="198" applyFont="1" applyFill="1" applyBorder="1"/>
    <xf numFmtId="165" fontId="20" fillId="3" borderId="15" xfId="198" applyFont="1" applyFill="1" applyBorder="1"/>
    <xf numFmtId="165" fontId="0" fillId="3" borderId="0" xfId="198" applyFont="1" applyFill="1"/>
    <xf numFmtId="165" fontId="15" fillId="3" borderId="0" xfId="198" applyFont="1" applyFill="1"/>
    <xf numFmtId="165" fontId="18" fillId="3" borderId="0" xfId="198" applyFont="1" applyFill="1"/>
  </cellXfs>
  <cellStyles count="239">
    <cellStyle name="Antet" xfId="219"/>
    <cellStyle name="Cantitate" xfId="228"/>
    <cellStyle name="CapTabel" xfId="221"/>
    <cellStyle name="Cod" xfId="216"/>
    <cellStyle name="Comma" xfId="198" builtinId="3"/>
    <cellStyle name="Comma 2" xfId="212"/>
    <cellStyle name="Denum" xfId="226"/>
    <cellStyle name="Denumire" xfId="222"/>
    <cellStyle name="DenumireRaport" xfId="215"/>
    <cellStyle name="Explanatory Text 2" xfId="22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Greutate" xfId="233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kmparcurs" xfId="235"/>
    <cellStyle name="Normal" xfId="0" builtinId="0"/>
    <cellStyle name="Normal 2" xfId="184"/>
    <cellStyle name="Normal 2 2" xfId="211"/>
    <cellStyle name="Normal 3" xfId="183"/>
    <cellStyle name="Normal 3 2" xfId="185"/>
    <cellStyle name="Normal 4" xfId="213"/>
    <cellStyle name="Normal 5" xfId="218"/>
    <cellStyle name="Normal 6" xfId="223"/>
    <cellStyle name="Normal 7" xfId="225"/>
    <cellStyle name="NrCrt" xfId="214"/>
    <cellStyle name="orefunc" xfId="236"/>
    <cellStyle name="Pondere" xfId="227"/>
    <cellStyle name="PretUnitar" xfId="230"/>
    <cellStyle name="Procente" xfId="237"/>
    <cellStyle name="Recapit" xfId="231"/>
    <cellStyle name="RecCoef" xfId="232"/>
    <cellStyle name="Sporuri" xfId="229"/>
    <cellStyle name="Text" xfId="238"/>
    <cellStyle name="TitluRap" xfId="220"/>
    <cellStyle name="tonaj" xfId="234"/>
    <cellStyle name="Valoare" xfId="21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3441700</xdr:colOff>
      <xdr:row>100</xdr:row>
      <xdr:rowOff>152400</xdr:rowOff>
    </xdr:from>
    <xdr:to>
      <xdr:col>3</xdr:col>
      <xdr:colOff>412886</xdr:colOff>
      <xdr:row>100</xdr:row>
      <xdr:rowOff>153852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0200" y="20396200"/>
          <a:ext cx="2160270" cy="14865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2273300</xdr:colOff>
      <xdr:row>34</xdr:row>
      <xdr:rowOff>146051</xdr:rowOff>
    </xdr:from>
    <xdr:to>
      <xdr:col>2</xdr:col>
      <xdr:colOff>298450</xdr:colOff>
      <xdr:row>40</xdr:row>
      <xdr:rowOff>177801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38445ABF-A9B1-427D-942C-3114F0EC432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3425" y="7375526"/>
          <a:ext cx="1901825" cy="12319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2273300</xdr:colOff>
      <xdr:row>30</xdr:row>
      <xdr:rowOff>146051</xdr:rowOff>
    </xdr:from>
    <xdr:to>
      <xdr:col>2</xdr:col>
      <xdr:colOff>298450</xdr:colOff>
      <xdr:row>37</xdr:row>
      <xdr:rowOff>69852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820006B8-8569-4D44-AEFB-69352A3EA8F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03550" y="8242301"/>
          <a:ext cx="1905000" cy="12128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2273300</xdr:colOff>
      <xdr:row>30</xdr:row>
      <xdr:rowOff>146051</xdr:rowOff>
    </xdr:from>
    <xdr:to>
      <xdr:col>2</xdr:col>
      <xdr:colOff>298450</xdr:colOff>
      <xdr:row>37</xdr:row>
      <xdr:rowOff>158751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AD16E105-F5B5-4081-B696-BB7FB70C259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08300" y="6788151"/>
          <a:ext cx="1905000" cy="1301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2273300</xdr:colOff>
      <xdr:row>30</xdr:row>
      <xdr:rowOff>146051</xdr:rowOff>
    </xdr:from>
    <xdr:to>
      <xdr:col>2</xdr:col>
      <xdr:colOff>298450</xdr:colOff>
      <xdr:row>37</xdr:row>
      <xdr:rowOff>158751</xdr:rowOff>
    </xdr:to>
    <xdr:pic>
      <xdr:nvPicPr>
        <xdr:cNvPr id="2" name="officeArt object">
          <a:extLst>
            <a:ext uri="{FF2B5EF4-FFF2-40B4-BE49-F238E27FC236}">
              <a16:creationId xmlns:a16="http://schemas.microsoft.com/office/drawing/2014/main" xmlns="" id="{4DDE5096-11B6-4C4D-AA99-7DA49F2F7E2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92450" y="6807201"/>
          <a:ext cx="1905000" cy="1390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901700</xdr:colOff>
      <xdr:row>31</xdr:row>
      <xdr:rowOff>127000</xdr:rowOff>
    </xdr:from>
    <xdr:to>
      <xdr:col>4</xdr:col>
      <xdr:colOff>55058</xdr:colOff>
      <xdr:row>40</xdr:row>
      <xdr:rowOff>76836</xdr:rowOff>
    </xdr:to>
    <xdr:pic>
      <xdr:nvPicPr>
        <xdr:cNvPr id="3" name="officeArt object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2100" y="7213600"/>
          <a:ext cx="2160270" cy="14865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15"/>
  <sheetViews>
    <sheetView tabSelected="1" view="pageBreakPreview" topLeftCell="A61" zoomScale="90" zoomScaleNormal="85" zoomScaleSheetLayoutView="90" workbookViewId="0">
      <selection activeCell="C83" sqref="C83"/>
    </sheetView>
  </sheetViews>
  <sheetFormatPr defaultColWidth="11" defaultRowHeight="15.75"/>
  <cols>
    <col min="1" max="1" width="6.875" customWidth="1"/>
    <col min="2" max="2" width="40.625" customWidth="1"/>
    <col min="3" max="3" width="21.75" style="22" customWidth="1"/>
    <col min="4" max="4" width="20.125" style="197" customWidth="1"/>
    <col min="5" max="5" width="20.375" style="22" customWidth="1"/>
    <col min="6" max="6" width="15.25" bestFit="1" customWidth="1"/>
    <col min="7" max="7" width="20.625" customWidth="1"/>
    <col min="8" max="8" width="18.25" customWidth="1"/>
  </cols>
  <sheetData>
    <row r="1" spans="1:6">
      <c r="A1" s="1" t="s">
        <v>0</v>
      </c>
      <c r="B1" s="128" t="s">
        <v>152</v>
      </c>
      <c r="C1" s="128"/>
      <c r="D1" s="143" t="s">
        <v>215</v>
      </c>
      <c r="E1" s="144"/>
    </row>
    <row r="2" spans="1:6" ht="47.45" customHeight="1">
      <c r="A2" s="129" t="s">
        <v>214</v>
      </c>
      <c r="B2" s="130"/>
      <c r="C2" s="130"/>
      <c r="D2" s="130"/>
      <c r="E2" s="130"/>
      <c r="F2" t="s">
        <v>216</v>
      </c>
    </row>
    <row r="3" spans="1:6" ht="29.1" customHeight="1">
      <c r="A3" s="132" t="s">
        <v>1</v>
      </c>
      <c r="B3" s="132"/>
      <c r="C3" s="132"/>
      <c r="D3" s="132"/>
      <c r="E3" s="132"/>
    </row>
    <row r="4" spans="1:6" ht="30" customHeight="1">
      <c r="A4" s="141" t="s">
        <v>153</v>
      </c>
      <c r="B4" s="141"/>
      <c r="C4" s="141"/>
      <c r="D4" s="141"/>
      <c r="E4" s="141"/>
    </row>
    <row r="5" spans="1:6">
      <c r="A5" s="142" t="s">
        <v>154</v>
      </c>
      <c r="B5" s="142"/>
      <c r="C5" s="142"/>
      <c r="D5" s="142"/>
      <c r="E5" s="142"/>
    </row>
    <row r="6" spans="1:6" ht="6" customHeight="1">
      <c r="A6" s="2"/>
      <c r="B6" s="140"/>
      <c r="C6" s="140"/>
      <c r="D6" s="140"/>
      <c r="E6" s="140"/>
    </row>
    <row r="7" spans="1:6">
      <c r="A7" s="131"/>
      <c r="B7" s="131"/>
      <c r="C7" s="131"/>
      <c r="D7" s="185"/>
      <c r="E7" s="29"/>
    </row>
    <row r="8" spans="1:6" ht="16.5" thickBot="1">
      <c r="A8" s="2"/>
      <c r="B8" s="2"/>
      <c r="C8" s="29"/>
      <c r="D8" s="185"/>
      <c r="E8" s="29"/>
    </row>
    <row r="9" spans="1:6" ht="16.5" thickBot="1">
      <c r="A9" s="135" t="s">
        <v>3</v>
      </c>
      <c r="B9" s="133" t="s">
        <v>4</v>
      </c>
      <c r="C9" s="38" t="s">
        <v>5</v>
      </c>
      <c r="D9" s="186" t="s">
        <v>6</v>
      </c>
      <c r="E9" s="38" t="s">
        <v>7</v>
      </c>
    </row>
    <row r="10" spans="1:6" ht="16.5" thickBot="1">
      <c r="A10" s="136"/>
      <c r="B10" s="134"/>
      <c r="C10" s="39" t="s">
        <v>145</v>
      </c>
      <c r="D10" s="186" t="s">
        <v>145</v>
      </c>
      <c r="E10" s="38" t="s">
        <v>145</v>
      </c>
    </row>
    <row r="11" spans="1:6" ht="16.5" thickBot="1">
      <c r="A11" s="40">
        <v>1</v>
      </c>
      <c r="B11" s="41">
        <v>2</v>
      </c>
      <c r="C11" s="42">
        <v>3</v>
      </c>
      <c r="D11" s="187">
        <v>4</v>
      </c>
      <c r="E11" s="95">
        <v>5</v>
      </c>
    </row>
    <row r="12" spans="1:6">
      <c r="A12" s="137" t="s">
        <v>8</v>
      </c>
      <c r="B12" s="138"/>
      <c r="C12" s="138"/>
      <c r="D12" s="138"/>
      <c r="E12" s="139"/>
    </row>
    <row r="13" spans="1:6">
      <c r="A13" s="125" t="s">
        <v>9</v>
      </c>
      <c r="B13" s="126"/>
      <c r="C13" s="126"/>
      <c r="D13" s="126"/>
      <c r="E13" s="127"/>
    </row>
    <row r="14" spans="1:6">
      <c r="A14" s="43" t="s">
        <v>10</v>
      </c>
      <c r="B14" s="44" t="s">
        <v>13</v>
      </c>
      <c r="C14" s="45">
        <v>0</v>
      </c>
      <c r="D14" s="188">
        <f>C14*0.19</f>
        <v>0</v>
      </c>
      <c r="E14" s="96">
        <f>D14+C14</f>
        <v>0</v>
      </c>
    </row>
    <row r="15" spans="1:6">
      <c r="A15" s="43" t="s">
        <v>11</v>
      </c>
      <c r="B15" s="44" t="s">
        <v>14</v>
      </c>
      <c r="C15" s="45">
        <v>0</v>
      </c>
      <c r="D15" s="188">
        <f>C15*0.19</f>
        <v>0</v>
      </c>
      <c r="E15" s="96">
        <f>D15+C15</f>
        <v>0</v>
      </c>
    </row>
    <row r="16" spans="1:6" ht="29.25">
      <c r="A16" s="43" t="s">
        <v>12</v>
      </c>
      <c r="B16" s="31" t="s">
        <v>15</v>
      </c>
      <c r="C16" s="45">
        <v>4434.3999999999996</v>
      </c>
      <c r="D16" s="188">
        <v>842.54</v>
      </c>
      <c r="E16" s="96">
        <f>D16+C16</f>
        <v>5276.94</v>
      </c>
    </row>
    <row r="17" spans="1:8">
      <c r="A17" s="56" t="s">
        <v>110</v>
      </c>
      <c r="B17" s="27" t="s">
        <v>111</v>
      </c>
      <c r="C17" s="28">
        <f>162757.66+58823</f>
        <v>221580.66</v>
      </c>
      <c r="D17" s="188">
        <v>42100.33</v>
      </c>
      <c r="E17" s="96">
        <f>D17+C17</f>
        <v>263680.99</v>
      </c>
    </row>
    <row r="18" spans="1:8" ht="16.5" thickBot="1">
      <c r="A18" s="117" t="s">
        <v>16</v>
      </c>
      <c r="B18" s="118"/>
      <c r="C18" s="46">
        <f>SUM(C14:C17)</f>
        <v>226015.06</v>
      </c>
      <c r="D18" s="189">
        <f t="shared" ref="D18:E18" si="0">SUM(D14:D17)</f>
        <v>42942.87</v>
      </c>
      <c r="E18" s="97">
        <f t="shared" si="0"/>
        <v>268957.93</v>
      </c>
    </row>
    <row r="19" spans="1:8">
      <c r="A19" s="119" t="s">
        <v>17</v>
      </c>
      <c r="B19" s="120"/>
      <c r="C19" s="120"/>
      <c r="D19" s="120"/>
      <c r="E19" s="121"/>
    </row>
    <row r="20" spans="1:8">
      <c r="A20" s="122" t="s">
        <v>18</v>
      </c>
      <c r="B20" s="123"/>
      <c r="C20" s="123"/>
      <c r="D20" s="123"/>
      <c r="E20" s="124"/>
    </row>
    <row r="21" spans="1:8">
      <c r="A21" s="43" t="s">
        <v>19</v>
      </c>
      <c r="B21" s="44" t="s">
        <v>29</v>
      </c>
      <c r="C21" s="45">
        <v>0</v>
      </c>
      <c r="D21" s="188">
        <f>C21*0.19</f>
        <v>0</v>
      </c>
      <c r="E21" s="96">
        <f t="shared" ref="E21:E30" si="1">D21+C21</f>
        <v>0</v>
      </c>
      <c r="F21" s="37"/>
    </row>
    <row r="22" spans="1:8">
      <c r="A22" s="43" t="s">
        <v>20</v>
      </c>
      <c r="B22" s="44" t="s">
        <v>30</v>
      </c>
      <c r="C22" s="91">
        <v>0</v>
      </c>
      <c r="D22" s="188">
        <f t="shared" ref="D22:D30" si="2">C22*0.19</f>
        <v>0</v>
      </c>
      <c r="E22" s="96">
        <f t="shared" si="1"/>
        <v>0</v>
      </c>
    </row>
    <row r="23" spans="1:8">
      <c r="A23" s="43" t="s">
        <v>21</v>
      </c>
      <c r="B23" s="44" t="s">
        <v>31</v>
      </c>
      <c r="C23" s="45">
        <v>0</v>
      </c>
      <c r="D23" s="188">
        <f t="shared" si="2"/>
        <v>0</v>
      </c>
      <c r="E23" s="96">
        <f t="shared" si="1"/>
        <v>0</v>
      </c>
      <c r="H23" s="37">
        <f>SUM(D18+D66+D77+D93)</f>
        <v>2585318.13</v>
      </c>
    </row>
    <row r="24" spans="1:8">
      <c r="A24" s="43" t="s">
        <v>22</v>
      </c>
      <c r="B24" s="44" t="s">
        <v>32</v>
      </c>
      <c r="C24" s="45">
        <v>0</v>
      </c>
      <c r="D24" s="188">
        <f t="shared" si="2"/>
        <v>0</v>
      </c>
      <c r="E24" s="96">
        <f t="shared" si="1"/>
        <v>0</v>
      </c>
    </row>
    <row r="25" spans="1:8">
      <c r="A25" s="43" t="s">
        <v>23</v>
      </c>
      <c r="B25" s="44" t="s">
        <v>148</v>
      </c>
      <c r="C25" s="45">
        <v>0</v>
      </c>
      <c r="D25" s="188">
        <f t="shared" si="2"/>
        <v>0</v>
      </c>
      <c r="E25" s="96">
        <f t="shared" si="1"/>
        <v>0</v>
      </c>
    </row>
    <row r="26" spans="1:8">
      <c r="A26" s="43" t="s">
        <v>24</v>
      </c>
      <c r="B26" s="44" t="s">
        <v>33</v>
      </c>
      <c r="C26" s="45">
        <v>0</v>
      </c>
      <c r="D26" s="188">
        <f t="shared" si="2"/>
        <v>0</v>
      </c>
      <c r="E26" s="96">
        <f t="shared" si="1"/>
        <v>0</v>
      </c>
    </row>
    <row r="27" spans="1:8">
      <c r="A27" s="43" t="s">
        <v>25</v>
      </c>
      <c r="B27" s="44" t="s">
        <v>34</v>
      </c>
      <c r="C27" s="45">
        <v>0</v>
      </c>
      <c r="D27" s="188">
        <f t="shared" si="2"/>
        <v>0</v>
      </c>
      <c r="E27" s="96">
        <f t="shared" si="1"/>
        <v>0</v>
      </c>
    </row>
    <row r="28" spans="1:8">
      <c r="A28" s="43" t="s">
        <v>26</v>
      </c>
      <c r="B28" s="44" t="s">
        <v>35</v>
      </c>
      <c r="C28" s="45">
        <v>0</v>
      </c>
      <c r="D28" s="188">
        <f t="shared" si="2"/>
        <v>0</v>
      </c>
      <c r="E28" s="96">
        <f t="shared" si="1"/>
        <v>0</v>
      </c>
    </row>
    <row r="29" spans="1:8">
      <c r="A29" s="43" t="s">
        <v>27</v>
      </c>
      <c r="B29" s="44" t="s">
        <v>36</v>
      </c>
      <c r="C29" s="45">
        <v>0</v>
      </c>
      <c r="D29" s="188">
        <f t="shared" si="2"/>
        <v>0</v>
      </c>
      <c r="E29" s="96">
        <f t="shared" si="1"/>
        <v>0</v>
      </c>
    </row>
    <row r="30" spans="1:8">
      <c r="A30" s="43" t="s">
        <v>28</v>
      </c>
      <c r="B30" s="44" t="s">
        <v>37</v>
      </c>
      <c r="C30" s="45">
        <v>0</v>
      </c>
      <c r="D30" s="188">
        <f t="shared" si="2"/>
        <v>0</v>
      </c>
      <c r="E30" s="96">
        <f t="shared" si="1"/>
        <v>0</v>
      </c>
    </row>
    <row r="31" spans="1:8" ht="16.5" thickBot="1">
      <c r="A31" s="117" t="s">
        <v>38</v>
      </c>
      <c r="B31" s="118"/>
      <c r="C31" s="46">
        <f>SUM(C21:C30)</f>
        <v>0</v>
      </c>
      <c r="D31" s="189">
        <f t="shared" ref="D31:E31" si="3">SUM(D21:D30)</f>
        <v>0</v>
      </c>
      <c r="E31" s="97">
        <f t="shared" si="3"/>
        <v>0</v>
      </c>
    </row>
    <row r="32" spans="1:8">
      <c r="A32" s="119" t="s">
        <v>39</v>
      </c>
      <c r="B32" s="120"/>
      <c r="C32" s="120"/>
      <c r="D32" s="120"/>
      <c r="E32" s="121"/>
    </row>
    <row r="33" spans="1:5">
      <c r="A33" s="122" t="s">
        <v>40</v>
      </c>
      <c r="B33" s="123"/>
      <c r="C33" s="123"/>
      <c r="D33" s="123"/>
      <c r="E33" s="124"/>
    </row>
    <row r="34" spans="1:5" ht="72">
      <c r="A34" s="114" t="s">
        <v>41</v>
      </c>
      <c r="B34" s="31" t="s">
        <v>47</v>
      </c>
      <c r="C34" s="47">
        <f>C35+C36+C37</f>
        <v>4150</v>
      </c>
      <c r="D34" s="190">
        <f t="shared" ref="D34:D65" si="4">C34*0.19</f>
        <v>788.5</v>
      </c>
      <c r="E34" s="98">
        <f t="shared" ref="E34" si="5">E35+E36+E37</f>
        <v>4938.5</v>
      </c>
    </row>
    <row r="35" spans="1:5">
      <c r="A35" s="115"/>
      <c r="B35" s="30" t="s">
        <v>112</v>
      </c>
      <c r="C35" s="47">
        <v>4150</v>
      </c>
      <c r="D35" s="190">
        <f t="shared" si="4"/>
        <v>788.5</v>
      </c>
      <c r="E35" s="98">
        <f>C35+D35</f>
        <v>4938.5</v>
      </c>
    </row>
    <row r="36" spans="1:5">
      <c r="A36" s="115"/>
      <c r="B36" s="30" t="s">
        <v>113</v>
      </c>
      <c r="C36" s="47">
        <v>0</v>
      </c>
      <c r="D36" s="190">
        <f t="shared" si="4"/>
        <v>0</v>
      </c>
      <c r="E36" s="98">
        <f>C36+D36</f>
        <v>0</v>
      </c>
    </row>
    <row r="37" spans="1:5">
      <c r="A37" s="116"/>
      <c r="B37" s="30" t="s">
        <v>114</v>
      </c>
      <c r="C37" s="47">
        <v>0</v>
      </c>
      <c r="D37" s="190">
        <f t="shared" si="4"/>
        <v>0</v>
      </c>
      <c r="E37" s="98">
        <f>C37+D37</f>
        <v>0</v>
      </c>
    </row>
    <row r="38" spans="1:5" ht="43.5">
      <c r="A38" s="114" t="s">
        <v>42</v>
      </c>
      <c r="B38" s="31" t="s">
        <v>115</v>
      </c>
      <c r="C38" s="47">
        <f>SUM(C39:C47)</f>
        <v>4000</v>
      </c>
      <c r="D38" s="190">
        <f t="shared" si="4"/>
        <v>760</v>
      </c>
      <c r="E38" s="98">
        <f>SUM(E39:E47)</f>
        <v>4760</v>
      </c>
    </row>
    <row r="39" spans="1:5" ht="29.25">
      <c r="A39" s="115"/>
      <c r="B39" s="31" t="s">
        <v>48</v>
      </c>
      <c r="C39" s="47">
        <v>0</v>
      </c>
      <c r="D39" s="190">
        <f t="shared" si="4"/>
        <v>0</v>
      </c>
      <c r="E39" s="98">
        <f t="shared" ref="E39:E49" si="6">D39+C39</f>
        <v>0</v>
      </c>
    </row>
    <row r="40" spans="1:5" ht="43.5">
      <c r="A40" s="115"/>
      <c r="B40" s="31" t="s">
        <v>49</v>
      </c>
      <c r="C40" s="47">
        <v>0</v>
      </c>
      <c r="D40" s="190">
        <f t="shared" si="4"/>
        <v>0</v>
      </c>
      <c r="E40" s="98">
        <f t="shared" si="6"/>
        <v>0</v>
      </c>
    </row>
    <row r="41" spans="1:5" ht="57.75">
      <c r="A41" s="115"/>
      <c r="B41" s="31" t="s">
        <v>50</v>
      </c>
      <c r="C41" s="47">
        <v>0</v>
      </c>
      <c r="D41" s="190">
        <f t="shared" si="4"/>
        <v>0</v>
      </c>
      <c r="E41" s="98">
        <f t="shared" si="6"/>
        <v>0</v>
      </c>
    </row>
    <row r="42" spans="1:5" ht="29.25">
      <c r="A42" s="115"/>
      <c r="B42" s="31" t="s">
        <v>51</v>
      </c>
      <c r="C42" s="47">
        <v>0</v>
      </c>
      <c r="D42" s="190">
        <f t="shared" si="4"/>
        <v>0</v>
      </c>
      <c r="E42" s="98">
        <f t="shared" si="6"/>
        <v>0</v>
      </c>
    </row>
    <row r="43" spans="1:5" ht="29.25">
      <c r="A43" s="115"/>
      <c r="B43" s="31" t="s">
        <v>52</v>
      </c>
      <c r="C43" s="47">
        <v>0</v>
      </c>
      <c r="D43" s="190">
        <f t="shared" si="4"/>
        <v>0</v>
      </c>
      <c r="E43" s="98">
        <f t="shared" si="6"/>
        <v>0</v>
      </c>
    </row>
    <row r="44" spans="1:5" ht="43.5">
      <c r="A44" s="115"/>
      <c r="B44" s="31" t="s">
        <v>53</v>
      </c>
      <c r="C44" s="47">
        <v>0</v>
      </c>
      <c r="D44" s="190">
        <f t="shared" si="4"/>
        <v>0</v>
      </c>
      <c r="E44" s="98">
        <f t="shared" si="6"/>
        <v>0</v>
      </c>
    </row>
    <row r="45" spans="1:5">
      <c r="A45" s="115"/>
      <c r="B45" s="31" t="s">
        <v>54</v>
      </c>
      <c r="C45" s="47">
        <v>0</v>
      </c>
      <c r="D45" s="190">
        <f t="shared" si="4"/>
        <v>0</v>
      </c>
      <c r="E45" s="98">
        <f t="shared" si="6"/>
        <v>0</v>
      </c>
    </row>
    <row r="46" spans="1:5">
      <c r="A46" s="115"/>
      <c r="B46" s="31" t="s">
        <v>55</v>
      </c>
      <c r="C46" s="47">
        <v>0</v>
      </c>
      <c r="D46" s="190">
        <f t="shared" si="4"/>
        <v>0</v>
      </c>
      <c r="E46" s="98">
        <f t="shared" si="6"/>
        <v>0</v>
      </c>
    </row>
    <row r="47" spans="1:5" ht="29.25">
      <c r="A47" s="116"/>
      <c r="B47" s="31" t="s">
        <v>56</v>
      </c>
      <c r="C47" s="47">
        <v>4000</v>
      </c>
      <c r="D47" s="190">
        <f t="shared" si="4"/>
        <v>760</v>
      </c>
      <c r="E47" s="98">
        <f t="shared" si="6"/>
        <v>4760</v>
      </c>
    </row>
    <row r="48" spans="1:5">
      <c r="A48" s="43" t="s">
        <v>43</v>
      </c>
      <c r="B48" s="31" t="s">
        <v>116</v>
      </c>
      <c r="C48" s="47">
        <v>10880</v>
      </c>
      <c r="D48" s="190">
        <f t="shared" si="4"/>
        <v>2067.1999999999998</v>
      </c>
      <c r="E48" s="98">
        <f t="shared" si="6"/>
        <v>12947.2</v>
      </c>
    </row>
    <row r="49" spans="1:5" ht="29.25">
      <c r="A49" s="43" t="s">
        <v>44</v>
      </c>
      <c r="B49" s="31" t="s">
        <v>117</v>
      </c>
      <c r="C49" s="47">
        <v>16500</v>
      </c>
      <c r="D49" s="190">
        <f t="shared" si="4"/>
        <v>3135</v>
      </c>
      <c r="E49" s="98">
        <f t="shared" si="6"/>
        <v>19635</v>
      </c>
    </row>
    <row r="50" spans="1:5">
      <c r="A50" s="114" t="s">
        <v>45</v>
      </c>
      <c r="B50" s="31" t="s">
        <v>118</v>
      </c>
      <c r="C50" s="47">
        <f>SUM(C51:C56)</f>
        <v>223730</v>
      </c>
      <c r="D50" s="190">
        <f t="shared" si="4"/>
        <v>42508.7</v>
      </c>
      <c r="E50" s="98">
        <f t="shared" ref="E50" si="7">SUM(E51:E56)</f>
        <v>266238.7</v>
      </c>
    </row>
    <row r="51" spans="1:5">
      <c r="A51" s="115"/>
      <c r="B51" s="31" t="s">
        <v>124</v>
      </c>
      <c r="C51" s="47">
        <v>0</v>
      </c>
      <c r="D51" s="190">
        <f t="shared" si="4"/>
        <v>0</v>
      </c>
      <c r="E51" s="98">
        <f t="shared" ref="E51:E57" si="8">D51+C51</f>
        <v>0</v>
      </c>
    </row>
    <row r="52" spans="1:5">
      <c r="A52" s="115"/>
      <c r="B52" s="31" t="s">
        <v>125</v>
      </c>
      <c r="C52" s="47">
        <v>0</v>
      </c>
      <c r="D52" s="190">
        <f t="shared" si="4"/>
        <v>0</v>
      </c>
      <c r="E52" s="98">
        <f t="shared" si="8"/>
        <v>0</v>
      </c>
    </row>
    <row r="53" spans="1:5" ht="29.25">
      <c r="A53" s="115"/>
      <c r="B53" s="31" t="s">
        <v>126</v>
      </c>
      <c r="C53" s="47">
        <v>25170</v>
      </c>
      <c r="D53" s="190">
        <f t="shared" si="4"/>
        <v>4782.3</v>
      </c>
      <c r="E53" s="98">
        <f t="shared" si="8"/>
        <v>29952.3</v>
      </c>
    </row>
    <row r="54" spans="1:5" ht="43.5">
      <c r="A54" s="115"/>
      <c r="B54" s="31" t="s">
        <v>127</v>
      </c>
      <c r="C54" s="47">
        <f>72296</f>
        <v>72296</v>
      </c>
      <c r="D54" s="190">
        <f t="shared" si="4"/>
        <v>13736.24</v>
      </c>
      <c r="E54" s="98">
        <f t="shared" si="8"/>
        <v>86032.24</v>
      </c>
    </row>
    <row r="55" spans="1:5" ht="29.25">
      <c r="A55" s="115"/>
      <c r="B55" s="31" t="s">
        <v>128</v>
      </c>
      <c r="C55" s="47">
        <v>12500</v>
      </c>
      <c r="D55" s="190">
        <f t="shared" si="4"/>
        <v>2375</v>
      </c>
      <c r="E55" s="98">
        <f t="shared" si="8"/>
        <v>14875</v>
      </c>
    </row>
    <row r="56" spans="1:5">
      <c r="A56" s="116"/>
      <c r="B56" s="31" t="s">
        <v>129</v>
      </c>
      <c r="C56" s="47">
        <v>113764</v>
      </c>
      <c r="D56" s="190">
        <f t="shared" si="4"/>
        <v>21615.16</v>
      </c>
      <c r="E56" s="98">
        <f t="shared" si="8"/>
        <v>135379.16</v>
      </c>
    </row>
    <row r="57" spans="1:5">
      <c r="A57" s="43" t="s">
        <v>46</v>
      </c>
      <c r="B57" s="31" t="s">
        <v>57</v>
      </c>
      <c r="C57" s="47">
        <v>6000</v>
      </c>
      <c r="D57" s="190">
        <f t="shared" si="4"/>
        <v>1140</v>
      </c>
      <c r="E57" s="98">
        <f t="shared" si="8"/>
        <v>7140</v>
      </c>
    </row>
    <row r="58" spans="1:5">
      <c r="A58" s="114" t="s">
        <v>119</v>
      </c>
      <c r="B58" s="31" t="s">
        <v>149</v>
      </c>
      <c r="C58" s="47">
        <f>C60</f>
        <v>25000</v>
      </c>
      <c r="D58" s="190">
        <f t="shared" si="4"/>
        <v>4750</v>
      </c>
      <c r="E58" s="98">
        <f t="shared" ref="E58" si="9">E59+E60</f>
        <v>29750</v>
      </c>
    </row>
    <row r="59" spans="1:5" ht="29.25">
      <c r="A59" s="115"/>
      <c r="B59" s="31" t="s">
        <v>120</v>
      </c>
      <c r="C59" s="47">
        <v>0</v>
      </c>
      <c r="D59" s="190">
        <f t="shared" si="4"/>
        <v>0</v>
      </c>
      <c r="E59" s="98">
        <f>D59+C59</f>
        <v>0</v>
      </c>
    </row>
    <row r="60" spans="1:5">
      <c r="A60" s="116"/>
      <c r="B60" s="31" t="s">
        <v>121</v>
      </c>
      <c r="C60" s="47">
        <v>25000</v>
      </c>
      <c r="D60" s="190">
        <f t="shared" si="4"/>
        <v>4750</v>
      </c>
      <c r="E60" s="98">
        <f>D60+C60</f>
        <v>29750</v>
      </c>
    </row>
    <row r="61" spans="1:5">
      <c r="A61" s="114" t="s">
        <v>122</v>
      </c>
      <c r="B61" s="31" t="s">
        <v>58</v>
      </c>
      <c r="C61" s="47">
        <f>C62+C65</f>
        <v>55000</v>
      </c>
      <c r="D61" s="190">
        <f t="shared" si="4"/>
        <v>10450</v>
      </c>
      <c r="E61" s="98">
        <f t="shared" ref="E61" si="10">E62+E65</f>
        <v>65450</v>
      </c>
    </row>
    <row r="62" spans="1:5">
      <c r="A62" s="115"/>
      <c r="B62" s="31" t="s">
        <v>123</v>
      </c>
      <c r="C62" s="47">
        <f>C63+C64</f>
        <v>16500</v>
      </c>
      <c r="D62" s="190">
        <f t="shared" si="4"/>
        <v>3135</v>
      </c>
      <c r="E62" s="98">
        <f t="shared" ref="E62" si="11">E63+E64</f>
        <v>19635</v>
      </c>
    </row>
    <row r="63" spans="1:5">
      <c r="A63" s="115"/>
      <c r="B63" s="31" t="s">
        <v>130</v>
      </c>
      <c r="C63" s="47">
        <v>11550</v>
      </c>
      <c r="D63" s="190">
        <f t="shared" si="4"/>
        <v>2194.5</v>
      </c>
      <c r="E63" s="98">
        <f>D63+C63</f>
        <v>13744.5</v>
      </c>
    </row>
    <row r="64" spans="1:5" ht="43.5">
      <c r="A64" s="115"/>
      <c r="B64" s="31" t="s">
        <v>131</v>
      </c>
      <c r="C64" s="47">
        <v>4950</v>
      </c>
      <c r="D64" s="190">
        <f t="shared" si="4"/>
        <v>940.5</v>
      </c>
      <c r="E64" s="98">
        <f>D64+C64</f>
        <v>5890.5</v>
      </c>
    </row>
    <row r="65" spans="1:9">
      <c r="A65" s="116"/>
      <c r="B65" s="31" t="s">
        <v>132</v>
      </c>
      <c r="C65" s="47">
        <v>38500</v>
      </c>
      <c r="D65" s="190">
        <f t="shared" si="4"/>
        <v>7315</v>
      </c>
      <c r="E65" s="98">
        <f>D65+C65</f>
        <v>45815</v>
      </c>
    </row>
    <row r="66" spans="1:9" ht="16.5" thickBot="1">
      <c r="A66" s="117" t="s">
        <v>59</v>
      </c>
      <c r="B66" s="118"/>
      <c r="C66" s="46">
        <f>C61+C57+C50+C49+C48+C38+C34+C58</f>
        <v>345260</v>
      </c>
      <c r="D66" s="189">
        <f>D61+D57+D58+D50+D49+D48+D38+D34</f>
        <v>65599.399999999994</v>
      </c>
      <c r="E66" s="97">
        <f>E61+E57+E50+E49+E48+E38+E34+E58</f>
        <v>410859.4</v>
      </c>
    </row>
    <row r="67" spans="1:9">
      <c r="A67" s="119" t="s">
        <v>60</v>
      </c>
      <c r="B67" s="120"/>
      <c r="C67" s="120"/>
      <c r="D67" s="120"/>
      <c r="E67" s="121"/>
      <c r="F67" t="s">
        <v>218</v>
      </c>
      <c r="G67" t="s">
        <v>217</v>
      </c>
      <c r="H67" t="s">
        <v>219</v>
      </c>
    </row>
    <row r="68" spans="1:9">
      <c r="A68" s="45" t="s">
        <v>61</v>
      </c>
      <c r="B68" s="45"/>
      <c r="C68" s="45"/>
      <c r="D68" s="188"/>
      <c r="E68" s="45"/>
    </row>
    <row r="69" spans="1:9">
      <c r="A69" s="45" t="s">
        <v>62</v>
      </c>
      <c r="B69" s="45" t="s">
        <v>68</v>
      </c>
      <c r="C69" s="45">
        <v>5361185.92</v>
      </c>
      <c r="D69" s="188">
        <f>ROUND(C69*19%,2)</f>
        <v>1018625.32</v>
      </c>
      <c r="E69" s="45">
        <f>SUM(C69:D69)</f>
        <v>6379811.2400000002</v>
      </c>
      <c r="F69" s="37">
        <v>261936.97999999998</v>
      </c>
      <c r="G69" s="106">
        <v>5099248.9400000004</v>
      </c>
      <c r="H69" s="107">
        <f>SUM(F69:G69)</f>
        <v>5361185.92</v>
      </c>
    </row>
    <row r="70" spans="1:9">
      <c r="A70" s="45" t="s">
        <v>63</v>
      </c>
      <c r="B70" s="45" t="s">
        <v>69</v>
      </c>
      <c r="C70" s="45">
        <v>198850.06</v>
      </c>
      <c r="D70" s="188">
        <f>ROUND(C70*19%,2)</f>
        <v>37781.51</v>
      </c>
      <c r="E70" s="45">
        <f t="shared" ref="E70:E71" si="12">SUM(C70:D70)</f>
        <v>236631.57</v>
      </c>
      <c r="F70" s="37">
        <v>50383.24</v>
      </c>
      <c r="G70" s="106">
        <v>148466.82</v>
      </c>
      <c r="H70" s="107">
        <f t="shared" ref="H70:H71" si="13">SUM(F70:G70)</f>
        <v>198850.06</v>
      </c>
    </row>
    <row r="71" spans="1:9">
      <c r="A71" s="45" t="s">
        <v>64</v>
      </c>
      <c r="B71" s="45" t="s">
        <v>70</v>
      </c>
      <c r="C71" s="45">
        <v>1142230.7000000002</v>
      </c>
      <c r="D71" s="188">
        <f>ROUND(C71*19%,2)</f>
        <v>217023.83</v>
      </c>
      <c r="E71" s="45">
        <f t="shared" si="12"/>
        <v>1359254.5300000003</v>
      </c>
      <c r="F71" s="37">
        <v>279874.93000000005</v>
      </c>
      <c r="G71" s="106">
        <v>862355.77</v>
      </c>
      <c r="H71" s="107">
        <f t="shared" si="13"/>
        <v>1142230.7000000002</v>
      </c>
    </row>
    <row r="72" spans="1:9">
      <c r="A72" s="45" t="s">
        <v>65</v>
      </c>
      <c r="B72" s="45" t="s">
        <v>71</v>
      </c>
      <c r="C72" s="45">
        <v>0</v>
      </c>
      <c r="D72" s="188">
        <f>C72*0.19</f>
        <v>0</v>
      </c>
      <c r="E72" s="45">
        <f>D72+C72</f>
        <v>0</v>
      </c>
      <c r="F72" s="37"/>
    </row>
    <row r="73" spans="1:9">
      <c r="A73" s="45" t="s">
        <v>66</v>
      </c>
      <c r="B73" s="45" t="s">
        <v>202</v>
      </c>
      <c r="C73" s="45">
        <v>6069524.8799999999</v>
      </c>
      <c r="D73" s="188">
        <f>D74+D75</f>
        <v>1153209.72</v>
      </c>
      <c r="E73" s="45">
        <f>E74+E75</f>
        <v>7222734.5999999996</v>
      </c>
      <c r="F73" s="37"/>
    </row>
    <row r="74" spans="1:9">
      <c r="A74" s="45"/>
      <c r="B74" s="45" t="s">
        <v>203</v>
      </c>
      <c r="C74" s="45">
        <v>2753129.6</v>
      </c>
      <c r="D74" s="188">
        <f>ROUND(C74*19%,2)</f>
        <v>523094.62</v>
      </c>
      <c r="E74" s="45">
        <f>D74+C74</f>
        <v>3276224.22</v>
      </c>
      <c r="F74" s="37"/>
    </row>
    <row r="75" spans="1:9" ht="18.75">
      <c r="A75" s="45"/>
      <c r="B75" s="45" t="s">
        <v>204</v>
      </c>
      <c r="C75" s="45">
        <f>'DOB1'!C29+'DOB1'!C30+'DOB3'!C26</f>
        <v>3316395.28</v>
      </c>
      <c r="D75" s="188">
        <f t="shared" ref="D74:D75" si="14">ROUND(C75*19%,2)</f>
        <v>630115.1</v>
      </c>
      <c r="E75" s="45">
        <f>D75+C75</f>
        <v>3946510.38</v>
      </c>
      <c r="F75" s="108"/>
      <c r="G75" s="109">
        <v>592195.15</v>
      </c>
      <c r="H75" s="110" t="s">
        <v>220</v>
      </c>
    </row>
    <row r="76" spans="1:9" ht="18.75">
      <c r="A76" s="43" t="s">
        <v>67</v>
      </c>
      <c r="B76" s="44" t="s">
        <v>72</v>
      </c>
      <c r="C76" s="45">
        <v>0</v>
      </c>
      <c r="D76" s="188">
        <f>C76*0.19</f>
        <v>0</v>
      </c>
      <c r="E76" s="96">
        <f>D76+C76</f>
        <v>0</v>
      </c>
      <c r="F76" s="37"/>
      <c r="G76" s="111">
        <v>115517.08</v>
      </c>
      <c r="H76" s="110" t="s">
        <v>184</v>
      </c>
    </row>
    <row r="77" spans="1:9" ht="19.5" thickBot="1">
      <c r="A77" s="117" t="s">
        <v>73</v>
      </c>
      <c r="B77" s="118"/>
      <c r="C77" s="46">
        <f>SUM(C69+C70+C71+C73)</f>
        <v>12771791.559999999</v>
      </c>
      <c r="D77" s="189">
        <f>SUM(D69+D70+D71+D73)</f>
        <v>2426640.38</v>
      </c>
      <c r="E77" s="46">
        <f>SUM(E69+E70+E71+E73)-0.01</f>
        <v>15198431.930000002</v>
      </c>
      <c r="F77" s="108"/>
      <c r="G77" s="112">
        <f>SUM(G75:G76)</f>
        <v>707712.23</v>
      </c>
      <c r="H77" s="110" t="s">
        <v>221</v>
      </c>
      <c r="I77" s="113" t="s">
        <v>222</v>
      </c>
    </row>
    <row r="78" spans="1:9">
      <c r="A78" s="119" t="s">
        <v>74</v>
      </c>
      <c r="B78" s="120"/>
      <c r="C78" s="120"/>
      <c r="D78" s="120"/>
      <c r="E78" s="121"/>
    </row>
    <row r="79" spans="1:9">
      <c r="A79" s="122" t="s">
        <v>75</v>
      </c>
      <c r="B79" s="123"/>
      <c r="C79" s="123"/>
      <c r="D79" s="123"/>
      <c r="E79" s="124"/>
      <c r="G79" s="37"/>
    </row>
    <row r="80" spans="1:9">
      <c r="A80" s="114" t="s">
        <v>76</v>
      </c>
      <c r="B80" s="44" t="s">
        <v>79</v>
      </c>
      <c r="C80" s="48">
        <f>C81+C82</f>
        <v>54974.970240319999</v>
      </c>
      <c r="D80" s="191">
        <f>D81+D82</f>
        <v>10445.25</v>
      </c>
      <c r="E80" s="100">
        <f t="shared" ref="E80:E92" si="15">D80+C80</f>
        <v>65420.220240319999</v>
      </c>
    </row>
    <row r="81" spans="1:6">
      <c r="A81" s="115"/>
      <c r="B81" s="44" t="s">
        <v>133</v>
      </c>
      <c r="C81" s="49">
        <v>14982.10304032</v>
      </c>
      <c r="D81" s="192">
        <v>2846.6</v>
      </c>
      <c r="E81" s="101">
        <f t="shared" si="15"/>
        <v>17828.703040320001</v>
      </c>
      <c r="F81" s="184"/>
    </row>
    <row r="82" spans="1:6">
      <c r="A82" s="116"/>
      <c r="B82" s="44" t="s">
        <v>134</v>
      </c>
      <c r="C82" s="45">
        <v>39992.867200000001</v>
      </c>
      <c r="D82" s="192">
        <v>7598.65</v>
      </c>
      <c r="E82" s="101">
        <f t="shared" si="15"/>
        <v>47591.517200000002</v>
      </c>
    </row>
    <row r="83" spans="1:6">
      <c r="A83" s="114" t="s">
        <v>77</v>
      </c>
      <c r="B83" s="44" t="s">
        <v>80</v>
      </c>
      <c r="C83" s="48">
        <f>SUM(C84:C88)</f>
        <v>53428.58</v>
      </c>
      <c r="D83" s="191"/>
      <c r="E83" s="100">
        <f t="shared" si="15"/>
        <v>53428.58</v>
      </c>
    </row>
    <row r="84" spans="1:6" ht="29.25">
      <c r="A84" s="115"/>
      <c r="B84" s="31" t="s">
        <v>135</v>
      </c>
      <c r="C84" s="45">
        <v>0</v>
      </c>
      <c r="D84" s="193"/>
      <c r="E84" s="99">
        <f t="shared" si="15"/>
        <v>0</v>
      </c>
    </row>
    <row r="85" spans="1:6" ht="43.5">
      <c r="A85" s="115"/>
      <c r="B85" s="31" t="s">
        <v>141</v>
      </c>
      <c r="C85" s="45">
        <v>21935.759999999998</v>
      </c>
      <c r="D85" s="188"/>
      <c r="E85" s="96">
        <f t="shared" si="15"/>
        <v>21935.759999999998</v>
      </c>
    </row>
    <row r="86" spans="1:6" ht="43.5">
      <c r="A86" s="115"/>
      <c r="B86" s="31" t="s">
        <v>136</v>
      </c>
      <c r="C86" s="45">
        <v>4387.1499999999996</v>
      </c>
      <c r="D86" s="188"/>
      <c r="E86" s="96">
        <f t="shared" si="15"/>
        <v>4387.1499999999996</v>
      </c>
    </row>
    <row r="87" spans="1:6" ht="32.1" customHeight="1">
      <c r="A87" s="115"/>
      <c r="B87" s="50" t="s">
        <v>137</v>
      </c>
      <c r="C87" s="45">
        <v>21935.759999999998</v>
      </c>
      <c r="D87" s="188"/>
      <c r="E87" s="96">
        <f t="shared" si="15"/>
        <v>21935.759999999998</v>
      </c>
    </row>
    <row r="88" spans="1:6" ht="29.25">
      <c r="A88" s="115"/>
      <c r="B88" s="31" t="s">
        <v>138</v>
      </c>
      <c r="C88" s="45">
        <v>5169.91</v>
      </c>
      <c r="D88" s="188">
        <v>0</v>
      </c>
      <c r="E88" s="96">
        <f t="shared" si="15"/>
        <v>5169.91</v>
      </c>
    </row>
    <row r="89" spans="1:6" hidden="1">
      <c r="A89" s="115"/>
      <c r="B89" s="51" t="s">
        <v>150</v>
      </c>
      <c r="C89" s="45">
        <f>0.0005*C100</f>
        <v>2900.5165715201597</v>
      </c>
      <c r="D89" s="188"/>
      <c r="E89" s="96">
        <f t="shared" si="15"/>
        <v>2900.5165715201597</v>
      </c>
    </row>
    <row r="90" spans="1:6" hidden="1">
      <c r="A90" s="116"/>
      <c r="B90" s="51" t="s">
        <v>151</v>
      </c>
      <c r="C90" s="45">
        <v>2976.33</v>
      </c>
      <c r="D90" s="188">
        <v>0</v>
      </c>
      <c r="E90" s="96">
        <f t="shared" si="15"/>
        <v>2976.33</v>
      </c>
    </row>
    <row r="91" spans="1:6">
      <c r="A91" s="43" t="s">
        <v>78</v>
      </c>
      <c r="B91" s="44" t="s">
        <v>81</v>
      </c>
      <c r="C91" s="45">
        <f>455.95+200000</f>
        <v>200455.95</v>
      </c>
      <c r="D91" s="188">
        <f t="shared" ref="D91:D92" si="16">ROUND(C91*19%,2)</f>
        <v>38086.629999999997</v>
      </c>
      <c r="E91" s="96">
        <f t="shared" si="15"/>
        <v>238542.58000000002</v>
      </c>
    </row>
    <row r="92" spans="1:6">
      <c r="A92" s="56" t="s">
        <v>139</v>
      </c>
      <c r="B92" s="52" t="s">
        <v>140</v>
      </c>
      <c r="C92" s="45">
        <v>8440</v>
      </c>
      <c r="D92" s="188">
        <f t="shared" si="16"/>
        <v>1603.6</v>
      </c>
      <c r="E92" s="96">
        <f t="shared" si="15"/>
        <v>10043.6</v>
      </c>
    </row>
    <row r="93" spans="1:6" ht="16.5" thickBot="1">
      <c r="A93" s="117" t="s">
        <v>82</v>
      </c>
      <c r="B93" s="118"/>
      <c r="C93" s="46">
        <f>C92+C91+C83+C80</f>
        <v>317299.50024032005</v>
      </c>
      <c r="D93" s="189">
        <f t="shared" ref="D93" si="17">D92+D91+D83+D80</f>
        <v>50135.479999999996</v>
      </c>
      <c r="E93" s="97">
        <f>E80+E83+E91+E92</f>
        <v>367434.98024031997</v>
      </c>
    </row>
    <row r="94" spans="1:6">
      <c r="A94" s="119" t="s">
        <v>83</v>
      </c>
      <c r="B94" s="120"/>
      <c r="C94" s="120"/>
      <c r="D94" s="120"/>
      <c r="E94" s="121"/>
    </row>
    <row r="95" spans="1:6">
      <c r="A95" s="122" t="s">
        <v>84</v>
      </c>
      <c r="B95" s="123"/>
      <c r="C95" s="123"/>
      <c r="D95" s="123"/>
      <c r="E95" s="124"/>
    </row>
    <row r="96" spans="1:6">
      <c r="A96" s="43" t="s">
        <v>85</v>
      </c>
      <c r="B96" s="44" t="s">
        <v>87</v>
      </c>
      <c r="C96" s="45">
        <v>0</v>
      </c>
      <c r="D96" s="188">
        <f>C96*0.19</f>
        <v>0</v>
      </c>
      <c r="E96" s="96">
        <f>D96+C96</f>
        <v>0</v>
      </c>
    </row>
    <row r="97" spans="1:5">
      <c r="A97" s="43" t="s">
        <v>86</v>
      </c>
      <c r="B97" s="44" t="s">
        <v>88</v>
      </c>
      <c r="C97" s="45">
        <v>0</v>
      </c>
      <c r="D97" s="188">
        <f>C97*0.19</f>
        <v>0</v>
      </c>
      <c r="E97" s="96">
        <f>D97+C97</f>
        <v>0</v>
      </c>
    </row>
    <row r="98" spans="1:5" ht="16.5" thickBot="1">
      <c r="A98" s="117" t="s">
        <v>89</v>
      </c>
      <c r="B98" s="118"/>
      <c r="C98" s="53">
        <f>C96+C97</f>
        <v>0</v>
      </c>
      <c r="D98" s="194">
        <f t="shared" ref="D98:E98" si="18">D96+D97</f>
        <v>0</v>
      </c>
      <c r="E98" s="102">
        <f t="shared" si="18"/>
        <v>0</v>
      </c>
    </row>
    <row r="99" spans="1:5" ht="16.5" thickBot="1">
      <c r="A99" s="145" t="s">
        <v>90</v>
      </c>
      <c r="B99" s="146"/>
      <c r="C99" s="54">
        <f>C98+C93+C77+C66+C31+C18</f>
        <v>13660366.12024032</v>
      </c>
      <c r="D99" s="195">
        <f>D98+D93+D77+D66+D31+D18</f>
        <v>2585318.13</v>
      </c>
      <c r="E99" s="103">
        <f>E98+E93+E77+E66+E31+E18+0.01</f>
        <v>16245684.250240322</v>
      </c>
    </row>
    <row r="100" spans="1:5" ht="16.5" thickBot="1">
      <c r="A100" s="147" t="s">
        <v>91</v>
      </c>
      <c r="B100" s="148"/>
      <c r="C100" s="55">
        <f>C18+C69+C70+C81</f>
        <v>5801033.143040319</v>
      </c>
      <c r="D100" s="196">
        <f>D18+D69+D70+D81-0.01</f>
        <v>1102196.29</v>
      </c>
      <c r="E100" s="104">
        <f>E18+E69+E70+E81-0.01</f>
        <v>6903229.4330403209</v>
      </c>
    </row>
    <row r="101" spans="1:5">
      <c r="C101" s="32"/>
      <c r="E101" s="32"/>
    </row>
    <row r="102" spans="1:5">
      <c r="A102" s="33" t="s">
        <v>92</v>
      </c>
      <c r="B102" s="20" t="s">
        <v>93</v>
      </c>
      <c r="C102" s="34"/>
      <c r="D102" s="198"/>
      <c r="E102" s="34"/>
    </row>
    <row r="103" spans="1:5">
      <c r="A103" s="35"/>
      <c r="B103" s="20"/>
      <c r="C103" s="34"/>
      <c r="D103" s="198" t="s">
        <v>104</v>
      </c>
      <c r="E103" s="34"/>
    </row>
    <row r="104" spans="1:5">
      <c r="A104" s="33"/>
      <c r="B104" s="105"/>
      <c r="C104" s="34"/>
      <c r="D104" s="199" t="s">
        <v>147</v>
      </c>
      <c r="E104" s="34"/>
    </row>
    <row r="105" spans="1:5">
      <c r="A105" s="33"/>
      <c r="C105" s="34"/>
      <c r="D105" s="199" t="s">
        <v>106</v>
      </c>
      <c r="E105" s="34"/>
    </row>
    <row r="106" spans="1:5">
      <c r="A106" s="33"/>
      <c r="B106" s="21"/>
      <c r="C106" s="34"/>
      <c r="D106" s="199" t="s">
        <v>107</v>
      </c>
      <c r="E106" s="34"/>
    </row>
    <row r="107" spans="1:5">
      <c r="A107" s="33"/>
      <c r="B107" s="5"/>
      <c r="C107" s="34"/>
      <c r="D107" s="199" t="s">
        <v>108</v>
      </c>
      <c r="E107" s="34"/>
    </row>
    <row r="108" spans="1:5">
      <c r="A108" s="33"/>
      <c r="B108" s="5"/>
      <c r="C108" s="34"/>
      <c r="D108" s="199" t="s">
        <v>109</v>
      </c>
      <c r="E108" s="34"/>
    </row>
    <row r="109" spans="1:5">
      <c r="B109" s="6"/>
    </row>
    <row r="110" spans="1:5">
      <c r="B110" s="7"/>
    </row>
    <row r="111" spans="1:5">
      <c r="A111" s="37"/>
    </row>
    <row r="113" spans="2:2">
      <c r="B113" s="37"/>
    </row>
    <row r="114" spans="2:2">
      <c r="B114" s="37"/>
    </row>
    <row r="115" spans="2:2">
      <c r="B115" s="37"/>
    </row>
  </sheetData>
  <mergeCells count="36">
    <mergeCell ref="A100:B100"/>
    <mergeCell ref="A79:E79"/>
    <mergeCell ref="A93:B93"/>
    <mergeCell ref="A94:E94"/>
    <mergeCell ref="A95:E95"/>
    <mergeCell ref="A98:B98"/>
    <mergeCell ref="A80:A82"/>
    <mergeCell ref="A83:A90"/>
    <mergeCell ref="A66:B66"/>
    <mergeCell ref="A67:E67"/>
    <mergeCell ref="A77:B77"/>
    <mergeCell ref="A78:E78"/>
    <mergeCell ref="A99:B99"/>
    <mergeCell ref="A13:E13"/>
    <mergeCell ref="B1:C1"/>
    <mergeCell ref="A2:E2"/>
    <mergeCell ref="A7:C7"/>
    <mergeCell ref="A3:E3"/>
    <mergeCell ref="B9:B10"/>
    <mergeCell ref="A9:A10"/>
    <mergeCell ref="A12:E12"/>
    <mergeCell ref="B6:E6"/>
    <mergeCell ref="A4:E4"/>
    <mergeCell ref="A5:E5"/>
    <mergeCell ref="D1:E1"/>
    <mergeCell ref="A38:A47"/>
    <mergeCell ref="A50:A56"/>
    <mergeCell ref="A58:A60"/>
    <mergeCell ref="A61:A65"/>
    <mergeCell ref="A18:B18"/>
    <mergeCell ref="A19:E19"/>
    <mergeCell ref="A20:E20"/>
    <mergeCell ref="A31:B31"/>
    <mergeCell ref="A32:E32"/>
    <mergeCell ref="A33:E33"/>
    <mergeCell ref="A34:A37"/>
  </mergeCells>
  <phoneticPr fontId="12" type="noConversion"/>
  <pageMargins left="0.27559055118110237" right="0.15748031496062992" top="0.74803149606299213" bottom="0.74803149606299213" header="0.31496062992125984" footer="0.31496062992125984"/>
  <pageSetup paperSize="9" scale="85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1"/>
  <sheetViews>
    <sheetView zoomScaleNormal="100" zoomScaleSheetLayoutView="85" workbookViewId="0">
      <selection activeCell="H34" sqref="H34"/>
    </sheetView>
  </sheetViews>
  <sheetFormatPr defaultColWidth="8.625" defaultRowHeight="15"/>
  <cols>
    <col min="1" max="1" width="13.125" style="57" customWidth="1"/>
    <col min="2" max="2" width="50.875" style="57" customWidth="1"/>
    <col min="3" max="5" width="11.375" style="57" customWidth="1"/>
    <col min="6" max="6" width="8.625" style="57"/>
    <col min="7" max="7" width="10.25" style="57" bestFit="1" customWidth="1"/>
    <col min="8" max="16384" width="8.625" style="57"/>
  </cols>
  <sheetData>
    <row r="1" spans="1:9" ht="29.25" customHeight="1">
      <c r="A1" s="19" t="s">
        <v>0</v>
      </c>
      <c r="B1" s="149" t="s">
        <v>152</v>
      </c>
      <c r="C1" s="149"/>
      <c r="D1" s="29"/>
      <c r="E1" s="29"/>
    </row>
    <row r="2" spans="1:9" ht="21.95" customHeight="1">
      <c r="A2" s="150" t="s">
        <v>205</v>
      </c>
      <c r="B2" s="150"/>
      <c r="C2" s="150"/>
      <c r="D2" s="150"/>
      <c r="E2" s="150"/>
    </row>
    <row r="3" spans="1:9">
      <c r="A3" s="132" t="s">
        <v>1</v>
      </c>
      <c r="B3" s="132"/>
      <c r="C3" s="132"/>
      <c r="D3" s="132"/>
      <c r="E3" s="132"/>
    </row>
    <row r="4" spans="1:9">
      <c r="A4" s="141" t="s">
        <v>153</v>
      </c>
      <c r="B4" s="141"/>
      <c r="C4" s="141"/>
      <c r="D4" s="141"/>
      <c r="E4" s="141"/>
    </row>
    <row r="5" spans="1:9" ht="15.75">
      <c r="A5" s="142" t="s">
        <v>154</v>
      </c>
      <c r="B5" s="142"/>
      <c r="C5" s="142"/>
      <c r="D5" s="142"/>
      <c r="E5" s="142"/>
    </row>
    <row r="6" spans="1:9" ht="15" customHeight="1">
      <c r="A6" s="78"/>
      <c r="B6" s="74"/>
      <c r="C6" s="74"/>
      <c r="D6" s="77"/>
      <c r="E6" s="76"/>
    </row>
    <row r="7" spans="1:9">
      <c r="A7" s="75"/>
      <c r="B7" s="74"/>
      <c r="C7" s="74"/>
      <c r="D7" s="74"/>
      <c r="E7" s="74"/>
    </row>
    <row r="8" spans="1:9" ht="15" customHeight="1">
      <c r="A8" s="153" t="s">
        <v>188</v>
      </c>
      <c r="B8" s="153"/>
      <c r="C8" s="153"/>
      <c r="D8" s="153"/>
      <c r="E8" s="153"/>
    </row>
    <row r="9" spans="1:9" ht="15" customHeight="1">
      <c r="A9" s="153" t="s">
        <v>189</v>
      </c>
      <c r="B9" s="153"/>
      <c r="C9" s="153"/>
      <c r="D9" s="153"/>
      <c r="E9" s="153"/>
    </row>
    <row r="10" spans="1:9">
      <c r="A10" s="73"/>
      <c r="B10" s="73"/>
      <c r="C10" s="73"/>
      <c r="D10" s="73"/>
      <c r="E10" s="72"/>
    </row>
    <row r="11" spans="1:9">
      <c r="A11" s="72"/>
      <c r="B11" s="72"/>
      <c r="C11" s="72"/>
      <c r="D11" s="72"/>
      <c r="E11" s="72"/>
    </row>
    <row r="12" spans="1:9" ht="41.1" customHeight="1">
      <c r="A12" s="154" t="s">
        <v>187</v>
      </c>
      <c r="B12" s="155" t="s">
        <v>186</v>
      </c>
      <c r="C12" s="71" t="s">
        <v>185</v>
      </c>
      <c r="D12" s="71" t="s">
        <v>184</v>
      </c>
      <c r="E12" s="71" t="s">
        <v>183</v>
      </c>
    </row>
    <row r="13" spans="1:9">
      <c r="A13" s="154"/>
      <c r="B13" s="155"/>
      <c r="C13" s="71" t="s">
        <v>145</v>
      </c>
      <c r="D13" s="71" t="s">
        <v>145</v>
      </c>
      <c r="E13" s="71" t="s">
        <v>145</v>
      </c>
    </row>
    <row r="14" spans="1:9">
      <c r="A14" s="70">
        <v>1</v>
      </c>
      <c r="B14" s="70">
        <v>2</v>
      </c>
      <c r="C14" s="70">
        <v>3</v>
      </c>
      <c r="D14" s="70">
        <v>4</v>
      </c>
      <c r="E14" s="70">
        <v>5</v>
      </c>
    </row>
    <row r="15" spans="1:9">
      <c r="A15" s="156" t="s">
        <v>182</v>
      </c>
      <c r="B15" s="157"/>
      <c r="C15" s="157"/>
      <c r="D15" s="157"/>
      <c r="E15" s="158"/>
    </row>
    <row r="16" spans="1:9" ht="15.75">
      <c r="A16" s="69" t="s">
        <v>181</v>
      </c>
      <c r="B16" s="63" t="s">
        <v>180</v>
      </c>
      <c r="C16" s="62">
        <f>C17+C18+C19+C20</f>
        <v>4789521.6579999998</v>
      </c>
      <c r="D16" s="62">
        <f>D17+D18+D19+D20</f>
        <v>910009.11502000003</v>
      </c>
      <c r="E16" s="62">
        <f>E17+E18+E19+E20</f>
        <v>5699530.7730200002</v>
      </c>
      <c r="H16" s="83" t="s">
        <v>210</v>
      </c>
      <c r="I16" s="83"/>
    </row>
    <row r="17" spans="1:8" ht="24.75" customHeight="1">
      <c r="A17" s="64" t="s">
        <v>179</v>
      </c>
      <c r="B17" s="63" t="s">
        <v>178</v>
      </c>
      <c r="C17" s="62">
        <v>0</v>
      </c>
      <c r="D17" s="62">
        <f t="shared" ref="D17:D20" si="0">C17*0.19</f>
        <v>0</v>
      </c>
      <c r="E17" s="62">
        <f>D17+C17</f>
        <v>0</v>
      </c>
    </row>
    <row r="18" spans="1:8">
      <c r="A18" s="64" t="s">
        <v>177</v>
      </c>
      <c r="B18" s="63" t="s">
        <v>176</v>
      </c>
      <c r="C18" s="93">
        <f>1640401.104+347578.8</f>
        <v>1987979.9040000001</v>
      </c>
      <c r="D18" s="62">
        <f t="shared" si="0"/>
        <v>377716.18176000001</v>
      </c>
      <c r="E18" s="62">
        <f t="shared" ref="E18:E20" si="1">D18+C18</f>
        <v>2365696.0857600002</v>
      </c>
      <c r="H18" s="57" t="s">
        <v>211</v>
      </c>
    </row>
    <row r="19" spans="1:8">
      <c r="A19" s="64" t="s">
        <v>175</v>
      </c>
      <c r="B19" s="63" t="s">
        <v>174</v>
      </c>
      <c r="C19" s="93">
        <f>1333874.904+347578.8</f>
        <v>1681453.7040000001</v>
      </c>
      <c r="D19" s="62">
        <f t="shared" si="0"/>
        <v>319476.20376</v>
      </c>
      <c r="E19" s="62">
        <f t="shared" si="1"/>
        <v>2000929.9077600001</v>
      </c>
      <c r="H19" s="57" t="s">
        <v>212</v>
      </c>
    </row>
    <row r="20" spans="1:8">
      <c r="A20" s="64" t="s">
        <v>173</v>
      </c>
      <c r="B20" s="63" t="s">
        <v>172</v>
      </c>
      <c r="C20" s="93">
        <f>785374.89-12865.64+347578.8</f>
        <v>1120088.05</v>
      </c>
      <c r="D20" s="62">
        <f t="shared" si="0"/>
        <v>212816.72950000002</v>
      </c>
      <c r="E20" s="62">
        <f t="shared" si="1"/>
        <v>1332904.7795000002</v>
      </c>
      <c r="H20" s="57" t="s">
        <v>213</v>
      </c>
    </row>
    <row r="21" spans="1:8">
      <c r="A21" s="159" t="s">
        <v>171</v>
      </c>
      <c r="B21" s="159"/>
      <c r="C21" s="93">
        <f>C16</f>
        <v>4789521.6579999998</v>
      </c>
      <c r="D21" s="86">
        <f>D16</f>
        <v>910009.11502000003</v>
      </c>
      <c r="E21" s="86">
        <f>E16</f>
        <v>5699530.7730200002</v>
      </c>
      <c r="H21" s="57" t="s">
        <v>209</v>
      </c>
    </row>
    <row r="22" spans="1:8">
      <c r="A22" s="64" t="s">
        <v>170</v>
      </c>
      <c r="B22" s="68" t="s">
        <v>169</v>
      </c>
      <c r="C22" s="90">
        <v>148466.82</v>
      </c>
      <c r="D22" s="87">
        <v>13036.48</v>
      </c>
      <c r="E22" s="87">
        <v>161503.29999999999</v>
      </c>
    </row>
    <row r="23" spans="1:8">
      <c r="A23" s="151" t="s">
        <v>166</v>
      </c>
      <c r="B23" s="152"/>
      <c r="C23" s="86">
        <f>C22</f>
        <v>148466.82</v>
      </c>
      <c r="D23" s="86">
        <f>D22</f>
        <v>13036.48</v>
      </c>
      <c r="E23" s="86">
        <f>E22</f>
        <v>161503.29999999999</v>
      </c>
    </row>
    <row r="24" spans="1:8" ht="30.75" customHeight="1">
      <c r="A24" s="64" t="s">
        <v>165</v>
      </c>
      <c r="B24" s="68" t="s">
        <v>164</v>
      </c>
      <c r="C24" s="87">
        <v>862355.77</v>
      </c>
      <c r="D24" s="88">
        <v>163847.6</v>
      </c>
      <c r="E24" s="89">
        <f>D24+C24</f>
        <v>1026203.37</v>
      </c>
    </row>
    <row r="25" spans="1:8" ht="30.75" customHeight="1">
      <c r="A25" s="64" t="s">
        <v>161</v>
      </c>
      <c r="B25" s="63" t="s">
        <v>160</v>
      </c>
      <c r="C25" s="62">
        <v>0</v>
      </c>
      <c r="D25" s="62">
        <v>0</v>
      </c>
      <c r="E25" s="62">
        <v>0</v>
      </c>
      <c r="H25" s="92"/>
    </row>
    <row r="26" spans="1:8" ht="14.25" customHeight="1">
      <c r="A26" s="64" t="s">
        <v>159</v>
      </c>
      <c r="B26" s="63" t="s">
        <v>158</v>
      </c>
      <c r="C26" s="62">
        <f>C27+C28+C29+C30</f>
        <v>6038666.8799999999</v>
      </c>
      <c r="D26" s="62">
        <f>C26*0.19</f>
        <v>1147346.7072000001</v>
      </c>
      <c r="E26" s="62">
        <f>D26+C26</f>
        <v>7186013.5872</v>
      </c>
      <c r="G26" s="85"/>
    </row>
    <row r="27" spans="1:8" ht="14.25" customHeight="1">
      <c r="A27" s="64" t="s">
        <v>195</v>
      </c>
      <c r="B27" s="63" t="s">
        <v>193</v>
      </c>
      <c r="C27" s="62">
        <v>552500</v>
      </c>
      <c r="D27" s="62">
        <f>C27*0.19</f>
        <v>104975</v>
      </c>
      <c r="E27" s="62">
        <f>D27+C27</f>
        <v>657475</v>
      </c>
      <c r="G27" s="85"/>
    </row>
    <row r="28" spans="1:8" ht="14.25" customHeight="1">
      <c r="A28" s="64" t="s">
        <v>198</v>
      </c>
      <c r="B28" s="63" t="s">
        <v>194</v>
      </c>
      <c r="C28" s="62">
        <v>2200629.6</v>
      </c>
      <c r="D28" s="62">
        <f>C28*0.19</f>
        <v>418119.62400000001</v>
      </c>
      <c r="E28" s="62">
        <f>D28+C28</f>
        <v>2618749.2239999999</v>
      </c>
      <c r="G28" s="85"/>
    </row>
    <row r="29" spans="1:8" ht="14.25" customHeight="1">
      <c r="A29" s="64" t="s">
        <v>196</v>
      </c>
      <c r="B29" s="63" t="s">
        <v>200</v>
      </c>
      <c r="C29" s="62">
        <v>3170132.42</v>
      </c>
      <c r="D29" s="62">
        <f>C29*0.19</f>
        <v>602325.15980000002</v>
      </c>
      <c r="E29" s="62">
        <f>D29+C29</f>
        <v>3772457.5797999999</v>
      </c>
      <c r="G29" s="85"/>
    </row>
    <row r="30" spans="1:8" ht="14.25" customHeight="1">
      <c r="A30" s="64" t="s">
        <v>199</v>
      </c>
      <c r="B30" s="63" t="s">
        <v>201</v>
      </c>
      <c r="C30" s="62">
        <v>115404.86</v>
      </c>
      <c r="D30" s="62">
        <f>C30*0.19</f>
        <v>21926.9234</v>
      </c>
      <c r="E30" s="62">
        <f>D30+C30</f>
        <v>137331.78340000001</v>
      </c>
      <c r="G30" s="85"/>
    </row>
    <row r="31" spans="1:8">
      <c r="A31" s="64" t="s">
        <v>157</v>
      </c>
      <c r="B31" s="63" t="s">
        <v>72</v>
      </c>
      <c r="C31" s="62">
        <v>0</v>
      </c>
      <c r="D31" s="62">
        <v>0</v>
      </c>
      <c r="E31" s="62">
        <v>0</v>
      </c>
    </row>
    <row r="32" spans="1:8">
      <c r="A32" s="151" t="s">
        <v>156</v>
      </c>
      <c r="B32" s="152"/>
      <c r="C32" s="61">
        <f>SUM(C24+C25+C26)</f>
        <v>6901022.6500000004</v>
      </c>
      <c r="D32" s="61">
        <v>1114280.3799999999</v>
      </c>
      <c r="E32" s="61">
        <f>SUM(C32:D32)</f>
        <v>8015303.0300000003</v>
      </c>
    </row>
    <row r="33" spans="1:5">
      <c r="A33" s="151" t="s">
        <v>155</v>
      </c>
      <c r="B33" s="152"/>
      <c r="C33" s="60">
        <f>C21+C23+C32</f>
        <v>11839011.128</v>
      </c>
      <c r="D33" s="60">
        <f>D21+D23+D32</f>
        <v>2037325.9750199998</v>
      </c>
      <c r="E33" s="60">
        <f>E21+E23+E32</f>
        <v>13876337.103020001</v>
      </c>
    </row>
    <row r="35" spans="1:5" ht="15.75">
      <c r="A35" s="33" t="s">
        <v>92</v>
      </c>
      <c r="B35" s="20" t="s">
        <v>93</v>
      </c>
      <c r="C35" s="34"/>
      <c r="D35" s="34"/>
      <c r="E35" s="34"/>
    </row>
    <row r="36" spans="1:5" ht="15.75">
      <c r="A36" s="35"/>
      <c r="B36" s="20"/>
      <c r="C36" s="81" t="s">
        <v>104</v>
      </c>
      <c r="D36" s="34"/>
      <c r="E36" s="34"/>
    </row>
    <row r="37" spans="1:5" ht="15.75">
      <c r="A37" s="33"/>
      <c r="B37" s="20"/>
      <c r="C37" s="81" t="s">
        <v>147</v>
      </c>
      <c r="D37" s="36"/>
      <c r="E37" s="34"/>
    </row>
    <row r="38" spans="1:5" ht="15.75">
      <c r="A38" s="33"/>
      <c r="B38"/>
      <c r="C38" s="81" t="s">
        <v>106</v>
      </c>
      <c r="D38" s="36"/>
      <c r="E38" s="34"/>
    </row>
    <row r="39" spans="1:5" ht="15.75">
      <c r="A39" s="33"/>
      <c r="B39" s="21"/>
      <c r="C39" s="81" t="s">
        <v>107</v>
      </c>
      <c r="D39" s="36"/>
      <c r="E39" s="34"/>
    </row>
    <row r="40" spans="1:5" ht="15.75">
      <c r="A40" s="33"/>
      <c r="B40" s="5"/>
      <c r="C40" s="81" t="s">
        <v>108</v>
      </c>
      <c r="D40" s="36"/>
      <c r="E40" s="34"/>
    </row>
    <row r="41" spans="1:5" ht="15.75">
      <c r="A41" s="82"/>
      <c r="B41" s="5"/>
      <c r="C41" s="81" t="s">
        <v>109</v>
      </c>
      <c r="D41" s="36"/>
      <c r="E41" s="34"/>
    </row>
    <row r="44" spans="1:5">
      <c r="C44" s="58"/>
    </row>
    <row r="91" spans="3:3">
      <c r="C91" s="57">
        <f>455.95+200000</f>
        <v>200455.95</v>
      </c>
    </row>
  </sheetData>
  <mergeCells count="14">
    <mergeCell ref="A33:B33"/>
    <mergeCell ref="A8:E8"/>
    <mergeCell ref="A12:A13"/>
    <mergeCell ref="B12:B13"/>
    <mergeCell ref="A9:E9"/>
    <mergeCell ref="A15:E15"/>
    <mergeCell ref="A21:B21"/>
    <mergeCell ref="A23:B23"/>
    <mergeCell ref="A32:B32"/>
    <mergeCell ref="B1:C1"/>
    <mergeCell ref="A2:E2"/>
    <mergeCell ref="A3:E3"/>
    <mergeCell ref="A4:E4"/>
    <mergeCell ref="A5:E5"/>
  </mergeCells>
  <printOptions horizontalCentered="1"/>
  <pageMargins left="0.59055118110236227" right="0.39370078740157483" top="0.59055118110236227" bottom="0.39370078740157483" header="0" footer="0"/>
  <pageSetup paperSize="9" scale="87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topLeftCell="A4" zoomScaleNormal="100" zoomScaleSheetLayoutView="96" workbookViewId="0">
      <selection activeCell="H18" sqref="H18"/>
    </sheetView>
  </sheetViews>
  <sheetFormatPr defaultColWidth="8.625" defaultRowHeight="15"/>
  <cols>
    <col min="1" max="1" width="8.375" style="57" customWidth="1"/>
    <col min="2" max="2" width="50.875" style="57" customWidth="1"/>
    <col min="3" max="5" width="11.375" style="57" customWidth="1"/>
    <col min="6" max="7" width="8.625" style="57"/>
    <col min="8" max="8" width="15.625" style="57" customWidth="1"/>
    <col min="9" max="16384" width="8.625" style="57"/>
  </cols>
  <sheetData>
    <row r="1" spans="1:5" ht="29.25" customHeight="1">
      <c r="A1" s="80" t="s">
        <v>0</v>
      </c>
      <c r="B1" s="149" t="s">
        <v>152</v>
      </c>
      <c r="C1" s="149"/>
      <c r="D1" s="29"/>
      <c r="E1" s="29"/>
    </row>
    <row r="2" spans="1:5" ht="18.600000000000001" customHeight="1">
      <c r="A2" s="150" t="s">
        <v>206</v>
      </c>
      <c r="B2" s="150"/>
      <c r="C2" s="150"/>
      <c r="D2" s="150"/>
      <c r="E2" s="150"/>
    </row>
    <row r="3" spans="1:5">
      <c r="A3" s="132" t="s">
        <v>1</v>
      </c>
      <c r="B3" s="132"/>
      <c r="C3" s="132"/>
      <c r="D3" s="132"/>
      <c r="E3" s="132"/>
    </row>
    <row r="4" spans="1:5">
      <c r="A4" s="141" t="s">
        <v>153</v>
      </c>
      <c r="B4" s="141"/>
      <c r="C4" s="141"/>
      <c r="D4" s="141"/>
      <c r="E4" s="141"/>
    </row>
    <row r="5" spans="1:5" ht="15.75">
      <c r="A5" s="142" t="s">
        <v>154</v>
      </c>
      <c r="B5" s="142"/>
      <c r="C5" s="142"/>
      <c r="D5" s="142"/>
      <c r="E5" s="142"/>
    </row>
    <row r="6" spans="1:5" ht="15" customHeight="1">
      <c r="A6" s="78"/>
      <c r="B6" s="74"/>
      <c r="C6" s="74"/>
      <c r="D6" s="77"/>
      <c r="E6" s="76"/>
    </row>
    <row r="7" spans="1:5">
      <c r="A7" s="75"/>
      <c r="B7" s="74"/>
      <c r="C7" s="74"/>
      <c r="D7" s="74"/>
      <c r="E7" s="74"/>
    </row>
    <row r="8" spans="1:5" ht="15" customHeight="1">
      <c r="A8" s="153" t="s">
        <v>188</v>
      </c>
      <c r="B8" s="153"/>
      <c r="C8" s="153"/>
      <c r="D8" s="153"/>
      <c r="E8" s="153"/>
    </row>
    <row r="9" spans="1:5" ht="15" customHeight="1">
      <c r="A9" s="153" t="s">
        <v>192</v>
      </c>
      <c r="B9" s="153"/>
      <c r="C9" s="153"/>
      <c r="D9" s="153"/>
      <c r="E9" s="153"/>
    </row>
    <row r="10" spans="1:5">
      <c r="A10" s="73"/>
      <c r="B10" s="73"/>
      <c r="C10" s="73"/>
      <c r="D10" s="73"/>
      <c r="E10" s="72"/>
    </row>
    <row r="11" spans="1:5">
      <c r="A11" s="72"/>
      <c r="B11" s="72"/>
      <c r="C11" s="72"/>
      <c r="D11" s="72"/>
      <c r="E11" s="72"/>
    </row>
    <row r="12" spans="1:5" ht="41.1" customHeight="1">
      <c r="A12" s="154" t="s">
        <v>187</v>
      </c>
      <c r="B12" s="155" t="s">
        <v>186</v>
      </c>
      <c r="C12" s="71" t="s">
        <v>185</v>
      </c>
      <c r="D12" s="71" t="s">
        <v>184</v>
      </c>
      <c r="E12" s="71" t="s">
        <v>183</v>
      </c>
    </row>
    <row r="13" spans="1:5">
      <c r="A13" s="154"/>
      <c r="B13" s="155"/>
      <c r="C13" s="71" t="s">
        <v>145</v>
      </c>
      <c r="D13" s="71" t="s">
        <v>145</v>
      </c>
      <c r="E13" s="71" t="s">
        <v>145</v>
      </c>
    </row>
    <row r="14" spans="1:5">
      <c r="A14" s="70">
        <v>1</v>
      </c>
      <c r="B14" s="70">
        <v>2</v>
      </c>
      <c r="C14" s="70">
        <v>3</v>
      </c>
      <c r="D14" s="70">
        <v>4</v>
      </c>
      <c r="E14" s="70">
        <v>5</v>
      </c>
    </row>
    <row r="15" spans="1:5">
      <c r="A15" s="156" t="s">
        <v>182</v>
      </c>
      <c r="B15" s="157"/>
      <c r="C15" s="157"/>
      <c r="D15" s="157"/>
      <c r="E15" s="158"/>
    </row>
    <row r="16" spans="1:5">
      <c r="A16" s="69" t="s">
        <v>181</v>
      </c>
      <c r="B16" s="63" t="s">
        <v>180</v>
      </c>
      <c r="C16" s="61">
        <f>C18+C19+C20</f>
        <v>215884.99799999996</v>
      </c>
      <c r="D16" s="61">
        <f>C16*0.19</f>
        <v>41018.149619999997</v>
      </c>
      <c r="E16" s="61">
        <f>SUM(C16:D16)</f>
        <v>256903.14761999995</v>
      </c>
    </row>
    <row r="17" spans="1:8" ht="24.75" customHeight="1">
      <c r="A17" s="64" t="s">
        <v>179</v>
      </c>
      <c r="B17" s="63" t="s">
        <v>178</v>
      </c>
      <c r="C17" s="62">
        <v>0</v>
      </c>
      <c r="D17" s="62">
        <v>0</v>
      </c>
      <c r="E17" s="62">
        <v>0</v>
      </c>
    </row>
    <row r="18" spans="1:8">
      <c r="A18" s="64" t="s">
        <v>177</v>
      </c>
      <c r="B18" s="63" t="s">
        <v>176</v>
      </c>
      <c r="C18" s="93">
        <v>15406.164000000001</v>
      </c>
      <c r="D18" s="86">
        <f t="shared" ref="D18:D20" si="0">C18*0.19</f>
        <v>2927.1711600000003</v>
      </c>
      <c r="E18" s="86">
        <f t="shared" ref="E18:E20" si="1">SUM(C18:D18)</f>
        <v>18333.335160000002</v>
      </c>
      <c r="H18" s="94">
        <v>5000</v>
      </c>
    </row>
    <row r="19" spans="1:8">
      <c r="A19" s="64" t="s">
        <v>175</v>
      </c>
      <c r="B19" s="63" t="s">
        <v>174</v>
      </c>
      <c r="C19" s="62">
        <v>141902.97399999999</v>
      </c>
      <c r="D19" s="86">
        <f t="shared" si="0"/>
        <v>26961.565059999997</v>
      </c>
      <c r="E19" s="86">
        <f t="shared" si="1"/>
        <v>168864.53905999998</v>
      </c>
    </row>
    <row r="20" spans="1:8">
      <c r="A20" s="64" t="s">
        <v>173</v>
      </c>
      <c r="B20" s="63" t="s">
        <v>172</v>
      </c>
      <c r="C20" s="62">
        <v>58575.86</v>
      </c>
      <c r="D20" s="86">
        <f t="shared" si="0"/>
        <v>11129.413399999999</v>
      </c>
      <c r="E20" s="86">
        <f t="shared" si="1"/>
        <v>69705.273400000005</v>
      </c>
    </row>
    <row r="21" spans="1:8">
      <c r="A21" s="151" t="s">
        <v>171</v>
      </c>
      <c r="B21" s="152"/>
      <c r="C21" s="61">
        <f>C16</f>
        <v>215884.99799999996</v>
      </c>
      <c r="D21" s="61">
        <f>D16</f>
        <v>41018.149619999997</v>
      </c>
      <c r="E21" s="61">
        <f>E16</f>
        <v>256903.14761999995</v>
      </c>
    </row>
    <row r="22" spans="1:8">
      <c r="A22" s="64" t="s">
        <v>170</v>
      </c>
      <c r="B22" s="63" t="s">
        <v>169</v>
      </c>
      <c r="C22" s="62">
        <v>0</v>
      </c>
      <c r="D22" s="62">
        <v>0</v>
      </c>
      <c r="E22" s="62">
        <v>0</v>
      </c>
    </row>
    <row r="23" spans="1:8">
      <c r="A23" s="151" t="s">
        <v>166</v>
      </c>
      <c r="B23" s="152"/>
      <c r="C23" s="61">
        <f>C22</f>
        <v>0</v>
      </c>
      <c r="D23" s="61">
        <f>D22</f>
        <v>0</v>
      </c>
      <c r="E23" s="61">
        <f>E22</f>
        <v>0</v>
      </c>
    </row>
    <row r="24" spans="1:8" ht="30.75" customHeight="1">
      <c r="A24" s="64" t="s">
        <v>165</v>
      </c>
      <c r="B24" s="63" t="s">
        <v>164</v>
      </c>
      <c r="C24" s="62">
        <v>0</v>
      </c>
      <c r="D24" s="62">
        <v>0</v>
      </c>
      <c r="E24" s="62">
        <v>0</v>
      </c>
    </row>
    <row r="25" spans="1:8" ht="30.75" customHeight="1">
      <c r="A25" s="64" t="s">
        <v>161</v>
      </c>
      <c r="B25" s="63" t="s">
        <v>160</v>
      </c>
      <c r="C25" s="62">
        <v>0</v>
      </c>
      <c r="D25" s="62">
        <v>0</v>
      </c>
      <c r="E25" s="62">
        <v>0</v>
      </c>
    </row>
    <row r="26" spans="1:8" ht="14.25" customHeight="1">
      <c r="A26" s="64" t="s">
        <v>159</v>
      </c>
      <c r="B26" s="63" t="s">
        <v>158</v>
      </c>
      <c r="C26" s="62">
        <v>0</v>
      </c>
      <c r="D26" s="62">
        <v>0</v>
      </c>
      <c r="E26" s="62">
        <v>0</v>
      </c>
    </row>
    <row r="27" spans="1:8">
      <c r="A27" s="64" t="s">
        <v>157</v>
      </c>
      <c r="B27" s="63" t="s">
        <v>72</v>
      </c>
      <c r="C27" s="62">
        <v>0</v>
      </c>
      <c r="D27" s="62">
        <v>0</v>
      </c>
      <c r="E27" s="62">
        <v>0</v>
      </c>
    </row>
    <row r="28" spans="1:8">
      <c r="A28" s="151" t="s">
        <v>156</v>
      </c>
      <c r="B28" s="152"/>
      <c r="C28" s="61">
        <f>SUM(C24:C27)</f>
        <v>0</v>
      </c>
      <c r="D28" s="61">
        <v>0</v>
      </c>
      <c r="E28" s="61">
        <v>0</v>
      </c>
    </row>
    <row r="29" spans="1:8">
      <c r="A29" s="151" t="s">
        <v>155</v>
      </c>
      <c r="B29" s="152"/>
      <c r="C29" s="60">
        <f>C21+C23+C28</f>
        <v>215884.99799999996</v>
      </c>
      <c r="D29" s="60">
        <f>D21+D23+D28</f>
        <v>41018.149619999997</v>
      </c>
      <c r="E29" s="60">
        <f>E21+E23+E28</f>
        <v>256903.14761999995</v>
      </c>
    </row>
    <row r="31" spans="1:8" ht="15.75">
      <c r="A31" s="33" t="s">
        <v>92</v>
      </c>
      <c r="B31" s="20" t="s">
        <v>93</v>
      </c>
      <c r="C31" s="34"/>
      <c r="D31" s="34"/>
      <c r="E31" s="59"/>
    </row>
    <row r="32" spans="1:8" ht="15.75">
      <c r="A32" s="35"/>
      <c r="B32" s="20"/>
      <c r="C32" s="81" t="s">
        <v>104</v>
      </c>
      <c r="D32" s="34"/>
      <c r="E32" s="59"/>
    </row>
    <row r="33" spans="1:5" ht="15.75">
      <c r="A33" s="33"/>
      <c r="B33" s="20"/>
      <c r="C33" s="81" t="s">
        <v>147</v>
      </c>
      <c r="D33" s="36"/>
      <c r="E33" s="59"/>
    </row>
    <row r="34" spans="1:5" ht="15.75">
      <c r="A34" s="33"/>
      <c r="B34"/>
      <c r="C34" s="81" t="s">
        <v>106</v>
      </c>
      <c r="D34" s="36"/>
    </row>
    <row r="35" spans="1:5" ht="15.75">
      <c r="A35" s="33"/>
      <c r="B35" s="21"/>
      <c r="C35" s="81" t="s">
        <v>107</v>
      </c>
      <c r="D35" s="36"/>
    </row>
    <row r="36" spans="1:5" ht="15.75">
      <c r="A36" s="33"/>
      <c r="B36" s="5"/>
      <c r="C36" s="81" t="s">
        <v>108</v>
      </c>
      <c r="D36" s="36"/>
    </row>
    <row r="37" spans="1:5" ht="15.75">
      <c r="A37" s="33"/>
      <c r="B37" s="5"/>
      <c r="C37" s="81" t="s">
        <v>109</v>
      </c>
      <c r="D37" s="36"/>
    </row>
    <row r="40" spans="1:5">
      <c r="C40" s="58"/>
    </row>
    <row r="91" spans="3:3">
      <c r="C91" s="57">
        <f>455.95+200000</f>
        <v>200455.95</v>
      </c>
    </row>
  </sheetData>
  <mergeCells count="14">
    <mergeCell ref="A21:B21"/>
    <mergeCell ref="A23:B23"/>
    <mergeCell ref="A28:B28"/>
    <mergeCell ref="A29:B29"/>
    <mergeCell ref="A8:E8"/>
    <mergeCell ref="A9:E9"/>
    <mergeCell ref="A12:A13"/>
    <mergeCell ref="B12:B13"/>
    <mergeCell ref="A15:E15"/>
    <mergeCell ref="B1:C1"/>
    <mergeCell ref="A2:E2"/>
    <mergeCell ref="A3:E3"/>
    <mergeCell ref="A4:E4"/>
    <mergeCell ref="A5:E5"/>
  </mergeCells>
  <printOptions horizontalCentered="1"/>
  <pageMargins left="0.59055118110236227" right="0.39370078740157483" top="0.59055118110236227" bottom="0.39370078740157483" header="0" footer="0"/>
  <pageSetup paperSize="9" scale="91" firstPageNumber="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topLeftCell="A4" zoomScaleNormal="100" zoomScaleSheetLayoutView="100" workbookViewId="0">
      <selection activeCell="B30" sqref="B30"/>
    </sheetView>
  </sheetViews>
  <sheetFormatPr defaultColWidth="8.625" defaultRowHeight="15"/>
  <cols>
    <col min="1" max="1" width="10.75" style="57" customWidth="1"/>
    <col min="2" max="2" width="50.875" style="57" customWidth="1"/>
    <col min="3" max="5" width="11.375" style="57" customWidth="1"/>
    <col min="6" max="6" width="8.625" style="57"/>
    <col min="7" max="7" width="10.375" style="57" bestFit="1" customWidth="1"/>
    <col min="8" max="16384" width="8.625" style="57"/>
  </cols>
  <sheetData>
    <row r="1" spans="1:5" ht="29.25" customHeight="1">
      <c r="A1" s="80" t="s">
        <v>0</v>
      </c>
      <c r="B1" s="149" t="s">
        <v>152</v>
      </c>
      <c r="C1" s="149"/>
      <c r="D1" s="29"/>
      <c r="E1" s="29"/>
    </row>
    <row r="2" spans="1:5" ht="17.100000000000001" customHeight="1">
      <c r="A2" s="150" t="s">
        <v>207</v>
      </c>
      <c r="B2" s="150"/>
      <c r="C2" s="150"/>
      <c r="D2" s="150"/>
      <c r="E2" s="150"/>
    </row>
    <row r="3" spans="1:5">
      <c r="A3" s="132" t="s">
        <v>1</v>
      </c>
      <c r="B3" s="132"/>
      <c r="C3" s="132"/>
      <c r="D3" s="132"/>
      <c r="E3" s="132"/>
    </row>
    <row r="4" spans="1:5">
      <c r="A4" s="141" t="s">
        <v>153</v>
      </c>
      <c r="B4" s="141"/>
      <c r="C4" s="141"/>
      <c r="D4" s="141"/>
      <c r="E4" s="141"/>
    </row>
    <row r="5" spans="1:5" ht="15.75">
      <c r="A5" s="142" t="s">
        <v>154</v>
      </c>
      <c r="B5" s="142"/>
      <c r="C5" s="142"/>
      <c r="D5" s="142"/>
      <c r="E5" s="142"/>
    </row>
    <row r="6" spans="1:5" ht="15" customHeight="1">
      <c r="A6" s="78"/>
      <c r="B6" s="74"/>
      <c r="C6" s="74"/>
      <c r="D6" s="77"/>
      <c r="E6" s="76"/>
    </row>
    <row r="7" spans="1:5">
      <c r="A7" s="75"/>
      <c r="B7" s="74"/>
      <c r="C7" s="74"/>
      <c r="D7" s="74"/>
      <c r="E7" s="74"/>
    </row>
    <row r="8" spans="1:5" ht="15" customHeight="1">
      <c r="A8" s="153" t="s">
        <v>188</v>
      </c>
      <c r="B8" s="153"/>
      <c r="C8" s="153"/>
      <c r="D8" s="153"/>
      <c r="E8" s="153"/>
    </row>
    <row r="9" spans="1:5" ht="15" customHeight="1">
      <c r="A9" s="153" t="s">
        <v>190</v>
      </c>
      <c r="B9" s="153"/>
      <c r="C9" s="153"/>
      <c r="D9" s="153"/>
      <c r="E9" s="153"/>
    </row>
    <row r="10" spans="1:5">
      <c r="A10" s="73"/>
      <c r="B10" s="73"/>
      <c r="C10" s="73"/>
      <c r="D10" s="73"/>
      <c r="E10" s="72"/>
    </row>
    <row r="11" spans="1:5">
      <c r="A11" s="72"/>
      <c r="B11" s="72"/>
      <c r="C11" s="72"/>
      <c r="D11" s="72"/>
      <c r="E11" s="72"/>
    </row>
    <row r="12" spans="1:5" ht="41.1" customHeight="1">
      <c r="A12" s="154" t="s">
        <v>187</v>
      </c>
      <c r="B12" s="155" t="s">
        <v>186</v>
      </c>
      <c r="C12" s="71" t="s">
        <v>185</v>
      </c>
      <c r="D12" s="71" t="s">
        <v>184</v>
      </c>
      <c r="E12" s="71" t="s">
        <v>183</v>
      </c>
    </row>
    <row r="13" spans="1:5">
      <c r="A13" s="154"/>
      <c r="B13" s="155"/>
      <c r="C13" s="71" t="s">
        <v>145</v>
      </c>
      <c r="D13" s="71" t="s">
        <v>145</v>
      </c>
      <c r="E13" s="71" t="s">
        <v>145</v>
      </c>
    </row>
    <row r="14" spans="1:5">
      <c r="A14" s="70">
        <v>1</v>
      </c>
      <c r="B14" s="70">
        <v>2</v>
      </c>
      <c r="C14" s="70">
        <v>3</v>
      </c>
      <c r="D14" s="70">
        <v>4</v>
      </c>
      <c r="E14" s="70">
        <v>5</v>
      </c>
    </row>
    <row r="15" spans="1:5">
      <c r="A15" s="156" t="s">
        <v>182</v>
      </c>
      <c r="B15" s="157"/>
      <c r="C15" s="157"/>
      <c r="D15" s="157"/>
      <c r="E15" s="158"/>
    </row>
    <row r="16" spans="1:5">
      <c r="A16" s="69" t="s">
        <v>181</v>
      </c>
      <c r="B16" s="63" t="s">
        <v>180</v>
      </c>
      <c r="C16" s="62">
        <f>SUM(C17:C20)</f>
        <v>80976.104000000007</v>
      </c>
      <c r="D16" s="62">
        <f>SUM(D17:D20)</f>
        <v>15385.459760000002</v>
      </c>
      <c r="E16" s="62">
        <f>SUM(E17:E20)</f>
        <v>96361.563760000005</v>
      </c>
    </row>
    <row r="17" spans="1:7" ht="24.75" customHeight="1">
      <c r="A17" s="64" t="s">
        <v>179</v>
      </c>
      <c r="B17" s="63" t="s">
        <v>178</v>
      </c>
      <c r="C17" s="62">
        <v>80976.104000000007</v>
      </c>
      <c r="D17" s="62">
        <f>C17*0.19</f>
        <v>15385.459760000002</v>
      </c>
      <c r="E17" s="62">
        <f>D17+C17</f>
        <v>96361.563760000005</v>
      </c>
    </row>
    <row r="18" spans="1:7">
      <c r="A18" s="64" t="s">
        <v>177</v>
      </c>
      <c r="B18" s="63" t="s">
        <v>176</v>
      </c>
      <c r="C18" s="62">
        <v>0</v>
      </c>
      <c r="D18" s="62">
        <v>0</v>
      </c>
      <c r="E18" s="62">
        <v>0</v>
      </c>
    </row>
    <row r="19" spans="1:7">
      <c r="A19" s="64" t="s">
        <v>175</v>
      </c>
      <c r="B19" s="63" t="s">
        <v>174</v>
      </c>
      <c r="C19" s="62">
        <v>0</v>
      </c>
      <c r="D19" s="62">
        <v>0</v>
      </c>
      <c r="E19" s="62">
        <v>0</v>
      </c>
    </row>
    <row r="20" spans="1:7">
      <c r="A20" s="64" t="s">
        <v>173</v>
      </c>
      <c r="B20" s="63" t="s">
        <v>172</v>
      </c>
      <c r="C20" s="62">
        <v>0</v>
      </c>
      <c r="D20" s="62">
        <v>0</v>
      </c>
      <c r="E20" s="62">
        <v>0</v>
      </c>
    </row>
    <row r="21" spans="1:7">
      <c r="A21" s="151" t="s">
        <v>171</v>
      </c>
      <c r="B21" s="152"/>
      <c r="C21" s="61">
        <f>C16</f>
        <v>80976.104000000007</v>
      </c>
      <c r="D21" s="61">
        <f>D16</f>
        <v>15385.459760000002</v>
      </c>
      <c r="E21" s="61">
        <f>E16</f>
        <v>96361.563760000005</v>
      </c>
    </row>
    <row r="22" spans="1:7">
      <c r="A22" s="64" t="s">
        <v>170</v>
      </c>
      <c r="B22" s="63" t="s">
        <v>169</v>
      </c>
      <c r="C22" s="62">
        <v>0</v>
      </c>
      <c r="D22" s="62">
        <v>0</v>
      </c>
      <c r="E22" s="62">
        <v>0</v>
      </c>
    </row>
    <row r="23" spans="1:7">
      <c r="A23" s="151" t="s">
        <v>166</v>
      </c>
      <c r="B23" s="152"/>
      <c r="C23" s="61">
        <f>C22</f>
        <v>0</v>
      </c>
      <c r="D23" s="61">
        <f>D22</f>
        <v>0</v>
      </c>
      <c r="E23" s="61">
        <f>E22</f>
        <v>0</v>
      </c>
    </row>
    <row r="24" spans="1:7" ht="30.75" customHeight="1">
      <c r="A24" s="64" t="s">
        <v>165</v>
      </c>
      <c r="B24" s="63" t="s">
        <v>164</v>
      </c>
      <c r="C24" s="62">
        <v>0</v>
      </c>
      <c r="D24" s="62">
        <v>0</v>
      </c>
      <c r="E24" s="62">
        <v>0</v>
      </c>
    </row>
    <row r="25" spans="1:7" ht="30.75" customHeight="1">
      <c r="A25" s="64" t="s">
        <v>161</v>
      </c>
      <c r="B25" s="63" t="s">
        <v>160</v>
      </c>
      <c r="C25" s="62">
        <v>0</v>
      </c>
      <c r="D25" s="62">
        <v>0</v>
      </c>
      <c r="E25" s="62">
        <v>0</v>
      </c>
    </row>
    <row r="26" spans="1:7" ht="14.25" customHeight="1">
      <c r="A26" s="64" t="s">
        <v>159</v>
      </c>
      <c r="B26" s="63" t="s">
        <v>197</v>
      </c>
      <c r="C26" s="62">
        <v>30858</v>
      </c>
      <c r="D26" s="62">
        <v>0</v>
      </c>
      <c r="E26" s="62">
        <v>0</v>
      </c>
      <c r="G26" s="58"/>
    </row>
    <row r="27" spans="1:7">
      <c r="A27" s="64" t="s">
        <v>157</v>
      </c>
      <c r="B27" s="63" t="s">
        <v>72</v>
      </c>
      <c r="C27" s="62">
        <v>0</v>
      </c>
      <c r="D27" s="62">
        <v>0</v>
      </c>
      <c r="E27" s="62">
        <v>0</v>
      </c>
    </row>
    <row r="28" spans="1:7">
      <c r="A28" s="151" t="s">
        <v>156</v>
      </c>
      <c r="B28" s="152"/>
      <c r="C28" s="61">
        <f>SUM(C24:C27)</f>
        <v>30858</v>
      </c>
      <c r="D28" s="61">
        <v>0</v>
      </c>
      <c r="E28" s="61">
        <v>0</v>
      </c>
    </row>
    <row r="29" spans="1:7">
      <c r="A29" s="151" t="s">
        <v>155</v>
      </c>
      <c r="B29" s="152"/>
      <c r="C29" s="60">
        <f>C21+C23+C28</f>
        <v>111834.10400000001</v>
      </c>
      <c r="D29" s="60">
        <f>D21+D23+D28</f>
        <v>15385.459760000002</v>
      </c>
      <c r="E29" s="60">
        <f>E21+E23+E28</f>
        <v>96361.563760000005</v>
      </c>
    </row>
    <row r="31" spans="1:7" ht="15.75">
      <c r="A31" s="33" t="s">
        <v>92</v>
      </c>
      <c r="B31" s="20" t="s">
        <v>93</v>
      </c>
      <c r="C31" s="34"/>
      <c r="D31" s="34"/>
      <c r="E31" s="59"/>
    </row>
    <row r="32" spans="1:7" ht="15.75">
      <c r="A32" s="35"/>
      <c r="B32" s="20"/>
      <c r="C32" s="81" t="s">
        <v>104</v>
      </c>
      <c r="D32" s="34"/>
      <c r="E32" s="59"/>
    </row>
    <row r="33" spans="1:5" ht="15.75">
      <c r="A33" s="33"/>
      <c r="B33" s="20"/>
      <c r="C33" s="81" t="s">
        <v>147</v>
      </c>
      <c r="D33" s="36"/>
      <c r="E33" s="59"/>
    </row>
    <row r="34" spans="1:5" ht="15.75">
      <c r="A34" s="33"/>
      <c r="B34"/>
      <c r="C34" s="81" t="s">
        <v>106</v>
      </c>
      <c r="D34" s="36"/>
    </row>
    <row r="35" spans="1:5" ht="15.75">
      <c r="A35" s="33"/>
      <c r="B35" s="21"/>
      <c r="C35" s="81" t="s">
        <v>107</v>
      </c>
      <c r="D35" s="36"/>
    </row>
    <row r="36" spans="1:5" ht="15.75">
      <c r="A36" s="33"/>
      <c r="B36" s="5"/>
      <c r="C36" s="81" t="s">
        <v>108</v>
      </c>
      <c r="D36" s="36"/>
    </row>
    <row r="37" spans="1:5" ht="15.75">
      <c r="A37" s="33"/>
      <c r="B37" s="5"/>
      <c r="C37" s="81" t="s">
        <v>109</v>
      </c>
      <c r="D37" s="36"/>
    </row>
    <row r="40" spans="1:5">
      <c r="C40" s="58"/>
    </row>
    <row r="91" spans="3:3">
      <c r="C91" s="57">
        <f>455.95+200000</f>
        <v>200455.95</v>
      </c>
    </row>
  </sheetData>
  <mergeCells count="14">
    <mergeCell ref="A29:B29"/>
    <mergeCell ref="A21:B21"/>
    <mergeCell ref="A23:B23"/>
    <mergeCell ref="A28:B28"/>
    <mergeCell ref="B1:C1"/>
    <mergeCell ref="A2:E2"/>
    <mergeCell ref="A3:E3"/>
    <mergeCell ref="A4:E4"/>
    <mergeCell ref="A5:E5"/>
    <mergeCell ref="A8:E8"/>
    <mergeCell ref="A9:E9"/>
    <mergeCell ref="A12:A13"/>
    <mergeCell ref="B12:B13"/>
    <mergeCell ref="A15:E15"/>
  </mergeCells>
  <printOptions horizontalCentered="1"/>
  <pageMargins left="0.59055118110236227" right="0.39370078740157483" top="0.59055118110236227" bottom="0.39370078740157483" header="0" footer="0"/>
  <pageSetup paperSize="9" scale="89" firstPageNumber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"/>
  <sheetViews>
    <sheetView topLeftCell="A4" zoomScaleNormal="100" zoomScaleSheetLayoutView="100" workbookViewId="0">
      <selection activeCell="B27" sqref="B27"/>
    </sheetView>
  </sheetViews>
  <sheetFormatPr defaultColWidth="8.625" defaultRowHeight="15"/>
  <cols>
    <col min="1" max="1" width="10.75" style="57" customWidth="1"/>
    <col min="2" max="2" width="50.875" style="57" customWidth="1"/>
    <col min="3" max="5" width="11.375" style="57" customWidth="1"/>
    <col min="6" max="16384" width="8.625" style="57"/>
  </cols>
  <sheetData>
    <row r="1" spans="1:5" ht="29.25" customHeight="1">
      <c r="A1" s="80" t="s">
        <v>0</v>
      </c>
      <c r="B1" s="149" t="s">
        <v>152</v>
      </c>
      <c r="C1" s="149"/>
      <c r="D1" s="29"/>
      <c r="E1" s="29"/>
    </row>
    <row r="2" spans="1:5" ht="17.100000000000001" customHeight="1">
      <c r="A2" s="150" t="s">
        <v>208</v>
      </c>
      <c r="B2" s="150"/>
      <c r="C2" s="150"/>
      <c r="D2" s="150"/>
      <c r="E2" s="150"/>
    </row>
    <row r="3" spans="1:5">
      <c r="A3" s="132" t="s">
        <v>1</v>
      </c>
      <c r="B3" s="132"/>
      <c r="C3" s="132"/>
      <c r="D3" s="132"/>
      <c r="E3" s="132"/>
    </row>
    <row r="4" spans="1:5">
      <c r="A4" s="141" t="s">
        <v>153</v>
      </c>
      <c r="B4" s="141"/>
      <c r="C4" s="141"/>
      <c r="D4" s="141"/>
      <c r="E4" s="141"/>
    </row>
    <row r="5" spans="1:5" ht="15.75">
      <c r="A5" s="142" t="s">
        <v>154</v>
      </c>
      <c r="B5" s="142"/>
      <c r="C5" s="142"/>
      <c r="D5" s="142"/>
      <c r="E5" s="142"/>
    </row>
    <row r="6" spans="1:5" ht="15" customHeight="1">
      <c r="A6" s="78"/>
      <c r="B6" s="74"/>
      <c r="C6" s="74"/>
      <c r="D6" s="77"/>
      <c r="E6" s="76"/>
    </row>
    <row r="7" spans="1:5">
      <c r="A7" s="75"/>
      <c r="B7" s="74"/>
      <c r="C7" s="74"/>
      <c r="D7" s="74"/>
      <c r="E7" s="74"/>
    </row>
    <row r="8" spans="1:5" ht="15" customHeight="1">
      <c r="A8" s="153" t="s">
        <v>188</v>
      </c>
      <c r="B8" s="153"/>
      <c r="C8" s="153"/>
      <c r="D8" s="153"/>
      <c r="E8" s="153"/>
    </row>
    <row r="9" spans="1:5" ht="15" customHeight="1">
      <c r="A9" s="153" t="s">
        <v>191</v>
      </c>
      <c r="B9" s="153"/>
      <c r="C9" s="153"/>
      <c r="D9" s="153"/>
      <c r="E9" s="153"/>
    </row>
    <row r="10" spans="1:5">
      <c r="A10" s="73"/>
      <c r="B10" s="73"/>
      <c r="C10" s="73"/>
      <c r="D10" s="73"/>
      <c r="E10" s="72"/>
    </row>
    <row r="11" spans="1:5">
      <c r="A11" s="72"/>
      <c r="B11" s="72"/>
      <c r="C11" s="72"/>
      <c r="D11" s="72"/>
      <c r="E11" s="72"/>
    </row>
    <row r="12" spans="1:5" ht="41.1" customHeight="1">
      <c r="A12" s="154" t="s">
        <v>187</v>
      </c>
      <c r="B12" s="155" t="s">
        <v>186</v>
      </c>
      <c r="C12" s="71" t="s">
        <v>185</v>
      </c>
      <c r="D12" s="71" t="s">
        <v>184</v>
      </c>
      <c r="E12" s="71" t="s">
        <v>183</v>
      </c>
    </row>
    <row r="13" spans="1:5">
      <c r="A13" s="154"/>
      <c r="B13" s="155"/>
      <c r="C13" s="71" t="s">
        <v>145</v>
      </c>
      <c r="D13" s="71" t="s">
        <v>145</v>
      </c>
      <c r="E13" s="71" t="s">
        <v>145</v>
      </c>
    </row>
    <row r="14" spans="1:5">
      <c r="A14" s="70">
        <v>1</v>
      </c>
      <c r="B14" s="70">
        <v>2</v>
      </c>
      <c r="C14" s="70">
        <v>3</v>
      </c>
      <c r="D14" s="70">
        <v>4</v>
      </c>
      <c r="E14" s="70">
        <v>5</v>
      </c>
    </row>
    <row r="15" spans="1:5">
      <c r="A15" s="156" t="s">
        <v>182</v>
      </c>
      <c r="B15" s="157"/>
      <c r="C15" s="157"/>
      <c r="D15" s="157"/>
      <c r="E15" s="158"/>
    </row>
    <row r="16" spans="1:5">
      <c r="A16" s="69" t="s">
        <v>181</v>
      </c>
      <c r="B16" s="63" t="s">
        <v>180</v>
      </c>
      <c r="C16" s="62">
        <f>SUM(C17:C20)</f>
        <v>12865.64</v>
      </c>
      <c r="D16" s="62">
        <f>SUM(D17:D20)</f>
        <v>0</v>
      </c>
      <c r="E16" s="62">
        <f>SUM(E17:E20)</f>
        <v>0</v>
      </c>
    </row>
    <row r="17" spans="1:5" ht="24.75" customHeight="1">
      <c r="A17" s="64" t="s">
        <v>179</v>
      </c>
      <c r="B17" s="63" t="s">
        <v>178</v>
      </c>
      <c r="C17" s="62">
        <v>0</v>
      </c>
      <c r="D17" s="62">
        <f>C17*0.19</f>
        <v>0</v>
      </c>
      <c r="E17" s="62">
        <f>D17+C17</f>
        <v>0</v>
      </c>
    </row>
    <row r="18" spans="1:5">
      <c r="A18" s="64" t="s">
        <v>177</v>
      </c>
      <c r="B18" s="63" t="s">
        <v>176</v>
      </c>
      <c r="C18" s="62">
        <v>0</v>
      </c>
      <c r="D18" s="62">
        <v>0</v>
      </c>
      <c r="E18" s="62">
        <v>0</v>
      </c>
    </row>
    <row r="19" spans="1:5">
      <c r="A19" s="64" t="s">
        <v>175</v>
      </c>
      <c r="B19" s="63" t="s">
        <v>174</v>
      </c>
      <c r="C19" s="62">
        <v>0</v>
      </c>
      <c r="D19" s="62">
        <v>0</v>
      </c>
      <c r="E19" s="62">
        <v>0</v>
      </c>
    </row>
    <row r="20" spans="1:5">
      <c r="A20" s="64" t="s">
        <v>173</v>
      </c>
      <c r="B20" s="63" t="s">
        <v>172</v>
      </c>
      <c r="C20" s="62">
        <v>12865.64</v>
      </c>
      <c r="D20" s="62">
        <v>0</v>
      </c>
      <c r="E20" s="62">
        <v>0</v>
      </c>
    </row>
    <row r="21" spans="1:5">
      <c r="A21" s="151" t="s">
        <v>171</v>
      </c>
      <c r="B21" s="152"/>
      <c r="C21" s="61">
        <f>C16</f>
        <v>12865.64</v>
      </c>
      <c r="D21" s="61">
        <f>D16</f>
        <v>0</v>
      </c>
      <c r="E21" s="61">
        <f>E16</f>
        <v>0</v>
      </c>
    </row>
    <row r="22" spans="1:5">
      <c r="A22" s="64" t="s">
        <v>170</v>
      </c>
      <c r="B22" s="63" t="s">
        <v>169</v>
      </c>
      <c r="C22" s="62">
        <v>0</v>
      </c>
      <c r="D22" s="62">
        <v>0</v>
      </c>
      <c r="E22" s="62">
        <v>0</v>
      </c>
    </row>
    <row r="23" spans="1:5">
      <c r="A23" s="151" t="s">
        <v>166</v>
      </c>
      <c r="B23" s="152"/>
      <c r="C23" s="61">
        <f>C22</f>
        <v>0</v>
      </c>
      <c r="D23" s="61">
        <f>D22</f>
        <v>0</v>
      </c>
      <c r="E23" s="61">
        <f>E22</f>
        <v>0</v>
      </c>
    </row>
    <row r="24" spans="1:5" ht="30.75" customHeight="1">
      <c r="A24" s="64" t="s">
        <v>165</v>
      </c>
      <c r="B24" s="63" t="s">
        <v>164</v>
      </c>
      <c r="C24" s="62">
        <v>0</v>
      </c>
      <c r="D24" s="62">
        <v>0</v>
      </c>
      <c r="E24" s="62">
        <v>0</v>
      </c>
    </row>
    <row r="25" spans="1:5" ht="30.75" customHeight="1">
      <c r="A25" s="64" t="s">
        <v>161</v>
      </c>
      <c r="B25" s="63" t="s">
        <v>160</v>
      </c>
      <c r="C25" s="62">
        <v>0</v>
      </c>
      <c r="D25" s="62">
        <v>0</v>
      </c>
      <c r="E25" s="62">
        <v>0</v>
      </c>
    </row>
    <row r="26" spans="1:5" ht="14.25" customHeight="1">
      <c r="A26" s="64" t="s">
        <v>159</v>
      </c>
      <c r="B26" s="63" t="s">
        <v>158</v>
      </c>
      <c r="C26" s="62">
        <v>0</v>
      </c>
      <c r="D26" s="62">
        <v>0</v>
      </c>
      <c r="E26" s="62">
        <v>0</v>
      </c>
    </row>
    <row r="27" spans="1:5">
      <c r="A27" s="64" t="s">
        <v>157</v>
      </c>
      <c r="B27" s="63" t="s">
        <v>72</v>
      </c>
      <c r="C27" s="62">
        <v>0</v>
      </c>
      <c r="D27" s="62">
        <v>0</v>
      </c>
      <c r="E27" s="62">
        <v>0</v>
      </c>
    </row>
    <row r="28" spans="1:5">
      <c r="A28" s="151" t="s">
        <v>156</v>
      </c>
      <c r="B28" s="152"/>
      <c r="C28" s="61">
        <f>SUM(C24:C27)</f>
        <v>0</v>
      </c>
      <c r="D28" s="61">
        <v>0</v>
      </c>
      <c r="E28" s="61">
        <v>0</v>
      </c>
    </row>
    <row r="29" spans="1:5">
      <c r="A29" s="151" t="s">
        <v>155</v>
      </c>
      <c r="B29" s="152"/>
      <c r="C29" s="60">
        <f>C21+C23+C28</f>
        <v>12865.64</v>
      </c>
      <c r="D29" s="60">
        <f>D21+D23+D28</f>
        <v>0</v>
      </c>
      <c r="E29" s="60">
        <f>E21+E23+E28</f>
        <v>0</v>
      </c>
    </row>
    <row r="31" spans="1:5" ht="15.75">
      <c r="A31" s="33" t="s">
        <v>92</v>
      </c>
      <c r="B31" s="20" t="s">
        <v>93</v>
      </c>
      <c r="C31" s="34"/>
      <c r="D31" s="34"/>
      <c r="E31" s="59"/>
    </row>
    <row r="32" spans="1:5" ht="15.75">
      <c r="A32" s="35"/>
      <c r="B32" s="20"/>
      <c r="C32" s="81" t="s">
        <v>104</v>
      </c>
      <c r="D32" s="34"/>
      <c r="E32" s="59"/>
    </row>
    <row r="33" spans="1:5" ht="15.75">
      <c r="A33" s="33"/>
      <c r="B33" s="20"/>
      <c r="C33" s="81" t="s">
        <v>147</v>
      </c>
      <c r="D33" s="36"/>
      <c r="E33" s="59"/>
    </row>
    <row r="34" spans="1:5" ht="15.75">
      <c r="A34" s="33"/>
      <c r="B34"/>
      <c r="C34" s="81" t="s">
        <v>106</v>
      </c>
      <c r="D34" s="36"/>
    </row>
    <row r="35" spans="1:5" ht="15.75">
      <c r="A35" s="33"/>
      <c r="B35" s="21"/>
      <c r="C35" s="81" t="s">
        <v>107</v>
      </c>
      <c r="D35" s="36"/>
    </row>
    <row r="36" spans="1:5" ht="15.75">
      <c r="A36" s="33"/>
      <c r="B36" s="5"/>
      <c r="C36" s="81" t="s">
        <v>108</v>
      </c>
      <c r="D36" s="36"/>
    </row>
    <row r="37" spans="1:5" ht="15.75">
      <c r="A37" s="33"/>
      <c r="B37" s="5"/>
      <c r="C37" s="81" t="s">
        <v>109</v>
      </c>
      <c r="D37" s="36"/>
    </row>
    <row r="40" spans="1:5">
      <c r="C40" s="58"/>
    </row>
    <row r="91" spans="3:3">
      <c r="C91" s="57">
        <f>455.95+200000</f>
        <v>200455.95</v>
      </c>
    </row>
  </sheetData>
  <mergeCells count="14">
    <mergeCell ref="A8:E8"/>
    <mergeCell ref="B1:C1"/>
    <mergeCell ref="A2:E2"/>
    <mergeCell ref="A3:E3"/>
    <mergeCell ref="A4:E4"/>
    <mergeCell ref="A5:E5"/>
    <mergeCell ref="A28:B28"/>
    <mergeCell ref="A29:B29"/>
    <mergeCell ref="A9:E9"/>
    <mergeCell ref="A12:A13"/>
    <mergeCell ref="B12:B13"/>
    <mergeCell ref="A15:E15"/>
    <mergeCell ref="A21:B21"/>
    <mergeCell ref="A23:B23"/>
  </mergeCells>
  <printOptions horizontalCentered="1"/>
  <pageMargins left="0.59055118110236227" right="0.39370078740157483" top="0.59055118110236227" bottom="0.39370078740157483" header="0" footer="0"/>
  <pageSetup paperSize="9" scale="89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5:F10"/>
  <sheetViews>
    <sheetView workbookViewId="0">
      <selection activeCell="C5" sqref="C5"/>
    </sheetView>
  </sheetViews>
  <sheetFormatPr defaultRowHeight="15.75"/>
  <cols>
    <col min="3" max="3" width="33" customWidth="1"/>
    <col min="4" max="4" width="9.75" bestFit="1" customWidth="1"/>
    <col min="6" max="6" width="23.875" customWidth="1"/>
  </cols>
  <sheetData>
    <row r="5" spans="2:6" ht="57.95" customHeight="1">
      <c r="B5" s="64" t="s">
        <v>168</v>
      </c>
      <c r="C5" s="67" t="s">
        <v>167</v>
      </c>
      <c r="D5" s="66">
        <v>9583.57</v>
      </c>
      <c r="E5" s="79">
        <f t="shared" ref="E5:E7" si="0">D5*0.19</f>
        <v>1820.8782999999999</v>
      </c>
      <c r="F5" s="66">
        <f>SUM(D5:E5)</f>
        <v>11404.4483</v>
      </c>
    </row>
    <row r="6" spans="2:6" ht="54.6" customHeight="1">
      <c r="B6" s="64" t="s">
        <v>163</v>
      </c>
      <c r="C6" s="67" t="s">
        <v>162</v>
      </c>
      <c r="D6" s="66">
        <v>99715</v>
      </c>
      <c r="E6" s="79">
        <f t="shared" si="0"/>
        <v>18945.849999999999</v>
      </c>
      <c r="F6" s="65">
        <f>SUM(D6:E6)</f>
        <v>118660.85</v>
      </c>
    </row>
    <row r="7" spans="2:6">
      <c r="D7">
        <v>215884.99799999996</v>
      </c>
      <c r="E7" s="79">
        <f t="shared" si="0"/>
        <v>41018.149619999997</v>
      </c>
      <c r="F7" s="65">
        <f>SUM(D7:E7)</f>
        <v>256903.14761999995</v>
      </c>
    </row>
    <row r="8" spans="2:6">
      <c r="D8" s="83">
        <f>D7+D6+D5</f>
        <v>325183.56799999997</v>
      </c>
      <c r="E8" s="83">
        <f>E7+E6+E5</f>
        <v>61784.877919999992</v>
      </c>
      <c r="F8" s="83">
        <f>F7+F6+F5</f>
        <v>386968.44591999991</v>
      </c>
    </row>
    <row r="9" spans="2:6">
      <c r="D9" s="84">
        <v>4.9250999999999996</v>
      </c>
    </row>
    <row r="10" spans="2:6">
      <c r="D10">
        <f>D8/D9</f>
        <v>66025.779781121193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J41"/>
  <sheetViews>
    <sheetView zoomScaleNormal="85" zoomScalePageLayoutView="85" workbookViewId="0">
      <selection activeCell="C16" sqref="C16:G16"/>
    </sheetView>
  </sheetViews>
  <sheetFormatPr defaultColWidth="11" defaultRowHeight="15.75"/>
  <cols>
    <col min="2" max="2" width="31.125" customWidth="1"/>
    <col min="3" max="3" width="19.875" customWidth="1"/>
    <col min="4" max="4" width="19.5" customWidth="1"/>
    <col min="5" max="5" width="18.625" customWidth="1"/>
    <col min="6" max="6" width="17.375" customWidth="1"/>
    <col min="7" max="7" width="18.125" customWidth="1"/>
    <col min="10" max="10" width="12.375" bestFit="1" customWidth="1"/>
    <col min="12" max="12" width="18.125" bestFit="1" customWidth="1"/>
  </cols>
  <sheetData>
    <row r="1" spans="1:10">
      <c r="A1" s="1" t="s">
        <v>0</v>
      </c>
      <c r="B1" s="128" t="s">
        <v>142</v>
      </c>
      <c r="C1" s="128"/>
      <c r="D1" s="128"/>
      <c r="E1" s="2"/>
      <c r="F1" s="2"/>
      <c r="G1" s="2"/>
    </row>
    <row r="2" spans="1:10">
      <c r="A2" s="1"/>
      <c r="B2" s="24"/>
      <c r="C2" s="24"/>
      <c r="D2" s="24"/>
      <c r="E2" s="2"/>
      <c r="F2" s="2"/>
      <c r="G2" s="2"/>
    </row>
    <row r="3" spans="1:10">
      <c r="A3" s="132" t="s">
        <v>94</v>
      </c>
      <c r="B3" s="132"/>
      <c r="C3" s="132"/>
      <c r="D3" s="132"/>
      <c r="E3" s="132"/>
      <c r="F3" s="132"/>
      <c r="G3" s="132"/>
    </row>
    <row r="4" spans="1:10">
      <c r="A4" s="132" t="s">
        <v>95</v>
      </c>
      <c r="B4" s="132"/>
      <c r="C4" s="132"/>
      <c r="D4" s="132"/>
      <c r="E4" s="132"/>
      <c r="F4" s="132"/>
      <c r="G4" s="132"/>
    </row>
    <row r="5" spans="1:10" ht="30" customHeight="1">
      <c r="A5" s="178" t="str">
        <f>'Deviz_general S1'!A4</f>
        <v xml:space="preserve">EXTINDERE SI DOTARE SPATII DE URGENTA SI AMENAJARE INCINTA SPITALUL JUDETEAN DE URGENTA PITESTI, </v>
      </c>
      <c r="B5" s="178"/>
      <c r="C5" s="178"/>
      <c r="D5" s="178"/>
      <c r="E5" s="178"/>
      <c r="F5" s="178"/>
      <c r="G5" s="178"/>
    </row>
    <row r="6" spans="1:10">
      <c r="A6" s="2"/>
      <c r="B6" s="2"/>
      <c r="C6" s="2"/>
      <c r="D6" s="2"/>
      <c r="E6" s="2"/>
      <c r="F6" s="2"/>
      <c r="G6" s="2"/>
    </row>
    <row r="7" spans="1:10">
      <c r="A7" s="131"/>
      <c r="B7" s="131"/>
      <c r="C7" s="131"/>
      <c r="D7" s="9"/>
      <c r="E7" s="2"/>
      <c r="F7" s="2"/>
      <c r="G7" s="4"/>
    </row>
    <row r="8" spans="1:10">
      <c r="A8" s="131" t="s">
        <v>2</v>
      </c>
      <c r="B8" s="131"/>
      <c r="C8" s="131"/>
      <c r="D8" s="3">
        <v>0.19</v>
      </c>
      <c r="E8" s="2"/>
      <c r="F8" s="2"/>
      <c r="G8" s="2"/>
    </row>
    <row r="10" spans="1:10" ht="16.5" thickBot="1"/>
    <row r="11" spans="1:10" ht="29.1" customHeight="1" thickTop="1">
      <c r="A11" s="181" t="s">
        <v>100</v>
      </c>
      <c r="B11" s="25" t="s">
        <v>96</v>
      </c>
      <c r="C11" s="10">
        <f>'Deviz_general S1'!E99</f>
        <v>16245684.250240322</v>
      </c>
      <c r="D11" s="11" t="s">
        <v>97</v>
      </c>
      <c r="E11" s="12" t="s">
        <v>98</v>
      </c>
      <c r="F11" s="13">
        <f>'Deviz_general S1'!D99</f>
        <v>2585318.13</v>
      </c>
      <c r="G11" s="14"/>
      <c r="J11" s="23"/>
    </row>
    <row r="12" spans="1:10" ht="30.95" customHeight="1">
      <c r="A12" s="179"/>
      <c r="B12" s="26" t="s">
        <v>99</v>
      </c>
      <c r="C12" s="16">
        <f>'Deviz_general S1'!E100</f>
        <v>6903229.4330403209</v>
      </c>
      <c r="D12" s="8" t="s">
        <v>97</v>
      </c>
      <c r="E12" s="17" t="s">
        <v>98</v>
      </c>
      <c r="F12" s="18">
        <f>'Deviz_general S1'!D100</f>
        <v>1102196.29</v>
      </c>
      <c r="G12" s="15"/>
    </row>
    <row r="13" spans="1:10">
      <c r="A13" s="179"/>
      <c r="B13" s="182"/>
      <c r="C13" s="166" t="e">
        <f>#REF!</f>
        <v>#REF!</v>
      </c>
      <c r="D13" s="167"/>
      <c r="E13" s="167"/>
      <c r="F13" s="167"/>
      <c r="G13" s="168"/>
    </row>
    <row r="14" spans="1:10">
      <c r="A14" s="179"/>
      <c r="B14" s="182"/>
      <c r="C14" s="166" t="e">
        <f>#REF!</f>
        <v>#REF!</v>
      </c>
      <c r="D14" s="167"/>
      <c r="E14" s="167"/>
      <c r="F14" s="167"/>
      <c r="G14" s="168"/>
    </row>
    <row r="15" spans="1:10">
      <c r="A15" s="179"/>
      <c r="B15" s="182"/>
      <c r="C15" s="166"/>
      <c r="D15" s="167"/>
      <c r="E15" s="167"/>
      <c r="F15" s="167"/>
      <c r="G15" s="168"/>
    </row>
    <row r="16" spans="1:10">
      <c r="A16" s="179"/>
      <c r="B16" s="182"/>
      <c r="C16" s="166"/>
      <c r="D16" s="167"/>
      <c r="E16" s="167"/>
      <c r="F16" s="167"/>
      <c r="G16" s="168"/>
    </row>
    <row r="17" spans="1:7">
      <c r="A17" s="179"/>
      <c r="B17" s="182"/>
      <c r="C17" s="166"/>
      <c r="D17" s="167"/>
      <c r="E17" s="167"/>
      <c r="F17" s="167"/>
      <c r="G17" s="168"/>
    </row>
    <row r="18" spans="1:7">
      <c r="A18" s="179"/>
      <c r="B18" s="182"/>
      <c r="C18" s="166"/>
      <c r="D18" s="167"/>
      <c r="E18" s="167"/>
      <c r="F18" s="167"/>
      <c r="G18" s="168"/>
    </row>
    <row r="19" spans="1:7">
      <c r="A19" s="179"/>
      <c r="B19" s="182"/>
      <c r="C19" s="166"/>
      <c r="D19" s="167"/>
      <c r="E19" s="167"/>
      <c r="F19" s="167"/>
      <c r="G19" s="168"/>
    </row>
    <row r="20" spans="1:7">
      <c r="A20" s="179"/>
      <c r="B20" s="182"/>
      <c r="C20" s="166"/>
      <c r="D20" s="167"/>
      <c r="E20" s="167"/>
      <c r="F20" s="167"/>
      <c r="G20" s="168"/>
    </row>
    <row r="21" spans="1:7">
      <c r="A21" s="179"/>
      <c r="B21" s="182"/>
      <c r="C21" s="166"/>
      <c r="D21" s="167"/>
      <c r="E21" s="167"/>
      <c r="F21" s="167"/>
      <c r="G21" s="168"/>
    </row>
    <row r="22" spans="1:7">
      <c r="A22" s="179"/>
      <c r="B22" s="182"/>
      <c r="C22" s="166"/>
      <c r="D22" s="167"/>
      <c r="E22" s="167"/>
      <c r="F22" s="167"/>
      <c r="G22" s="168"/>
    </row>
    <row r="23" spans="1:7">
      <c r="A23" s="179"/>
      <c r="B23" s="182"/>
      <c r="C23" s="166"/>
      <c r="D23" s="167"/>
      <c r="E23" s="167"/>
      <c r="F23" s="167"/>
      <c r="G23" s="168"/>
    </row>
    <row r="24" spans="1:7">
      <c r="A24" s="179"/>
      <c r="B24" s="182"/>
      <c r="C24" s="166"/>
      <c r="D24" s="167"/>
      <c r="E24" s="167"/>
      <c r="F24" s="167"/>
      <c r="G24" s="168"/>
    </row>
    <row r="25" spans="1:7" ht="15.95" customHeight="1">
      <c r="A25" s="179"/>
      <c r="B25" s="182"/>
      <c r="C25" s="169"/>
      <c r="D25" s="170"/>
      <c r="E25" s="170"/>
      <c r="F25" s="170"/>
      <c r="G25" s="171"/>
    </row>
    <row r="26" spans="1:7">
      <c r="A26" s="179"/>
      <c r="B26" s="182"/>
      <c r="C26" s="160"/>
      <c r="D26" s="161"/>
      <c r="E26" s="161"/>
      <c r="F26" s="161"/>
      <c r="G26" s="162"/>
    </row>
    <row r="27" spans="1:7">
      <c r="A27" s="179"/>
      <c r="B27" s="182"/>
      <c r="C27" s="172"/>
      <c r="D27" s="173"/>
      <c r="E27" s="173"/>
      <c r="F27" s="173"/>
      <c r="G27" s="174"/>
    </row>
    <row r="28" spans="1:7">
      <c r="A28" s="179"/>
      <c r="B28" s="182"/>
      <c r="C28" s="160"/>
      <c r="D28" s="161"/>
      <c r="E28" s="161"/>
      <c r="F28" s="161"/>
      <c r="G28" s="162"/>
    </row>
    <row r="29" spans="1:7">
      <c r="A29" s="179"/>
      <c r="B29" s="182"/>
      <c r="C29" s="160"/>
      <c r="D29" s="161"/>
      <c r="E29" s="161"/>
      <c r="F29" s="161"/>
      <c r="G29" s="162"/>
    </row>
    <row r="30" spans="1:7" ht="32.1" customHeight="1">
      <c r="A30" s="179"/>
      <c r="B30" s="183"/>
      <c r="C30" s="163"/>
      <c r="D30" s="164"/>
      <c r="E30" s="164"/>
      <c r="F30" s="164"/>
      <c r="G30" s="165"/>
    </row>
    <row r="31" spans="1:7" ht="35.1" customHeight="1" thickBot="1">
      <c r="A31" s="180"/>
      <c r="B31" s="175" t="s">
        <v>146</v>
      </c>
      <c r="C31" s="176"/>
      <c r="D31" s="176"/>
      <c r="E31" s="176"/>
      <c r="F31" s="176"/>
      <c r="G31" s="177"/>
    </row>
    <row r="32" spans="1:7" ht="16.5" thickTop="1"/>
    <row r="33" spans="1:5">
      <c r="A33" t="s">
        <v>92</v>
      </c>
      <c r="B33" s="19" t="s">
        <v>101</v>
      </c>
      <c r="C33" t="s">
        <v>102</v>
      </c>
      <c r="D33" t="s">
        <v>103</v>
      </c>
    </row>
    <row r="34" spans="1:5">
      <c r="A34" s="2"/>
      <c r="B34" s="20" t="s">
        <v>144</v>
      </c>
      <c r="E34" t="s">
        <v>104</v>
      </c>
    </row>
    <row r="35" spans="1:5">
      <c r="B35" s="20" t="s">
        <v>105</v>
      </c>
      <c r="E35" t="s">
        <v>147</v>
      </c>
    </row>
    <row r="36" spans="1:5">
      <c r="B36" s="20" t="s">
        <v>93</v>
      </c>
      <c r="E36" t="s">
        <v>106</v>
      </c>
    </row>
    <row r="37" spans="1:5">
      <c r="B37" s="21" t="s">
        <v>143</v>
      </c>
      <c r="E37" t="s">
        <v>107</v>
      </c>
    </row>
    <row r="38" spans="1:5">
      <c r="B38" s="5"/>
      <c r="E38" t="s">
        <v>108</v>
      </c>
    </row>
    <row r="39" spans="1:5">
      <c r="B39" s="5"/>
      <c r="E39" t="s">
        <v>109</v>
      </c>
    </row>
    <row r="40" spans="1:5">
      <c r="B40" s="6"/>
    </row>
    <row r="41" spans="1:5">
      <c r="B41" s="7"/>
    </row>
  </sheetData>
  <mergeCells count="28">
    <mergeCell ref="B31:G31"/>
    <mergeCell ref="A8:C8"/>
    <mergeCell ref="B1:D1"/>
    <mergeCell ref="A3:G3"/>
    <mergeCell ref="A4:G4"/>
    <mergeCell ref="A5:G5"/>
    <mergeCell ref="A7:C7"/>
    <mergeCell ref="A13:A31"/>
    <mergeCell ref="A11:A12"/>
    <mergeCell ref="C15:G15"/>
    <mergeCell ref="C17:G17"/>
    <mergeCell ref="C18:G18"/>
    <mergeCell ref="B13:B30"/>
    <mergeCell ref="C19:G19"/>
    <mergeCell ref="C20:G20"/>
    <mergeCell ref="C21:G21"/>
    <mergeCell ref="C29:G29"/>
    <mergeCell ref="C30:G30"/>
    <mergeCell ref="C13:G13"/>
    <mergeCell ref="C14:G14"/>
    <mergeCell ref="C25:G25"/>
    <mergeCell ref="C26:G26"/>
    <mergeCell ref="C27:G27"/>
    <mergeCell ref="C28:G28"/>
    <mergeCell ref="C22:G22"/>
    <mergeCell ref="C23:G23"/>
    <mergeCell ref="C24:G24"/>
    <mergeCell ref="C16:G16"/>
  </mergeCells>
  <phoneticPr fontId="12" type="noConversion"/>
  <pageMargins left="0.75000000000000011" right="0.75000000000000011" top="1" bottom="1" header="0.5" footer="0.5"/>
  <pageSetup paperSize="9" scale="61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Deviz_general S1</vt:lpstr>
      <vt:lpstr>DOB1</vt:lpstr>
      <vt:lpstr>DOB2</vt:lpstr>
      <vt:lpstr>DOB3</vt:lpstr>
      <vt:lpstr>DOB4</vt:lpstr>
      <vt:lpstr>lucru</vt:lpstr>
      <vt:lpstr>Indicatori_TE</vt:lpstr>
      <vt:lpstr>'Deviz_general S1'!Print_Area</vt:lpstr>
      <vt:lpstr>'DOB1'!Print_Area</vt:lpstr>
      <vt:lpstr>'DOB2'!Print_Area</vt:lpstr>
      <vt:lpstr>'DOB3'!Print_Area</vt:lpstr>
      <vt:lpstr>'DOB4'!Print_Area</vt:lpstr>
      <vt:lpstr>Indicatori_TE!Print_Area</vt:lpstr>
    </vt:vector>
  </TitlesOfParts>
  <Company>Vandalay Ind.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 Homeag</dc:creator>
  <cp:lastModifiedBy>dianam</cp:lastModifiedBy>
  <cp:lastPrinted>2024-03-28T15:15:23Z</cp:lastPrinted>
  <dcterms:created xsi:type="dcterms:W3CDTF">2017-05-07T08:24:20Z</dcterms:created>
  <dcterms:modified xsi:type="dcterms:W3CDTF">2024-03-28T15:57:58Z</dcterms:modified>
</cp:coreProperties>
</file>